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AlgorithmName="SHA-512" workbookHashValue="L8/yEuxQF05phFivvI0H0BvHvb7H6/A7hjNzFDkp/oU2hiDJjNbX4YRUxdAQmipV/ZsOFQUncwpvN2uxPbJDiQ==" workbookSaltValue="f0iHWRqaKvtxdT6Eh+h1mw==" workbookSpinCount="100000" lockStructure="1"/>
  <bookViews>
    <workbookView xWindow="0" yWindow="0" windowWidth="20730" windowHeight="9735" tabRatio="831" activeTab="1"/>
  </bookViews>
  <sheets>
    <sheet name="Розница 0%" sheetId="34" r:id="rId1"/>
    <sheet name="Скидка 25%" sheetId="37" r:id="rId2"/>
    <sheet name="КУРС" sheetId="41" r:id="rId3"/>
    <sheet name="ДЭС" sheetId="23" state="hidden" r:id="rId4"/>
    <sheet name="АВР" sheetId="5" state="hidden" r:id="rId5"/>
    <sheet name="ЕВРОКОЖУХ" sheetId="6" state="hidden" r:id="rId6"/>
    <sheet name="КАПОТ" sheetId="7" state="hidden" r:id="rId7"/>
    <sheet name="ПБК" sheetId="26" state="hidden" r:id="rId8"/>
    <sheet name="ПРИЦЕПЫ" sheetId="10" state="hidden" r:id="rId9"/>
    <sheet name="ЯМЗ и ММЗ" sheetId="42" r:id="rId10"/>
  </sheets>
  <calcPr calcId="152511" refMode="R1C1"/>
</workbook>
</file>

<file path=xl/calcChain.xml><?xml version="1.0" encoding="utf-8"?>
<calcChain xmlns="http://schemas.openxmlformats.org/spreadsheetml/2006/main">
  <c r="X46" i="34" l="1"/>
  <c r="X45" i="34"/>
  <c r="X44" i="34"/>
  <c r="X43" i="34"/>
  <c r="X42" i="34"/>
  <c r="X41" i="34"/>
  <c r="X40" i="34"/>
  <c r="X39" i="34"/>
  <c r="X38" i="34"/>
  <c r="X37" i="34"/>
  <c r="X36" i="34"/>
  <c r="X35" i="34"/>
  <c r="X34" i="34"/>
  <c r="X33" i="34"/>
  <c r="X32" i="34"/>
  <c r="X31" i="34"/>
  <c r="X30" i="34"/>
  <c r="X29" i="34"/>
  <c r="V46" i="34"/>
  <c r="V45" i="34"/>
  <c r="V44" i="34"/>
  <c r="V42" i="34"/>
  <c r="V41" i="34"/>
  <c r="V38" i="34"/>
  <c r="V37" i="34"/>
  <c r="V35" i="34"/>
  <c r="V34" i="34"/>
  <c r="V33" i="34"/>
  <c r="V32" i="34"/>
  <c r="V31" i="34"/>
  <c r="V30" i="34"/>
  <c r="T44" i="34"/>
  <c r="T43" i="34"/>
  <c r="T42" i="34"/>
  <c r="T41" i="34"/>
  <c r="T40" i="34"/>
  <c r="T39" i="34"/>
  <c r="T38" i="34"/>
  <c r="T37" i="34"/>
  <c r="T36" i="34"/>
  <c r="T35" i="34"/>
  <c r="T34" i="34"/>
  <c r="T33" i="34"/>
  <c r="T32" i="34"/>
  <c r="T31" i="34"/>
  <c r="T30" i="34"/>
  <c r="T29" i="34"/>
  <c r="C40" i="5"/>
  <c r="V43" i="34"/>
  <c r="C39" i="5"/>
  <c r="C38" i="5"/>
  <c r="C37" i="5"/>
  <c r="V40" i="34"/>
  <c r="C36" i="5"/>
  <c r="V39" i="34"/>
  <c r="C35" i="5"/>
  <c r="C34" i="5"/>
  <c r="C33" i="5"/>
  <c r="V36" i="34"/>
  <c r="H43" i="23"/>
  <c r="G43" i="23"/>
  <c r="F43" i="23"/>
  <c r="E43" i="23"/>
  <c r="D43" i="23"/>
  <c r="H42" i="23"/>
  <c r="G42" i="23"/>
  <c r="F42" i="23"/>
  <c r="E42" i="23"/>
  <c r="D42" i="23"/>
  <c r="H41" i="23"/>
  <c r="G41" i="23"/>
  <c r="F41" i="23"/>
  <c r="E41" i="23"/>
  <c r="D41" i="23"/>
  <c r="H40" i="23"/>
  <c r="G40" i="23"/>
  <c r="F40" i="23"/>
  <c r="E40" i="23"/>
  <c r="D40" i="23"/>
  <c r="H39" i="23"/>
  <c r="G39" i="23"/>
  <c r="F39" i="23"/>
  <c r="E39" i="23"/>
  <c r="D39" i="23"/>
  <c r="H38" i="23"/>
  <c r="G38" i="23"/>
  <c r="F38" i="23"/>
  <c r="E38" i="23"/>
  <c r="D38" i="23"/>
  <c r="H37" i="23"/>
  <c r="G37" i="23"/>
  <c r="F37" i="23"/>
  <c r="E37" i="23"/>
  <c r="D37" i="23"/>
  <c r="H36" i="23"/>
  <c r="G36" i="23"/>
  <c r="F36" i="23"/>
  <c r="E36" i="23"/>
  <c r="D36" i="23"/>
  <c r="H35" i="23"/>
  <c r="G35" i="23"/>
  <c r="F35" i="23"/>
  <c r="E35" i="23"/>
  <c r="D35" i="23"/>
  <c r="H34" i="23"/>
  <c r="G34" i="23"/>
  <c r="F34" i="23"/>
  <c r="E34" i="23"/>
  <c r="D34" i="23"/>
  <c r="H33" i="23"/>
  <c r="G33" i="23"/>
  <c r="F33" i="23"/>
  <c r="E33" i="23"/>
  <c r="D33" i="23"/>
  <c r="H32" i="23"/>
  <c r="G32" i="23"/>
  <c r="F32" i="23"/>
  <c r="E32" i="23"/>
  <c r="D32" i="23"/>
  <c r="H31" i="23"/>
  <c r="G31" i="23"/>
  <c r="F31" i="23"/>
  <c r="E31" i="23"/>
  <c r="D31" i="23"/>
  <c r="H30" i="23"/>
  <c r="G30" i="23"/>
  <c r="F30" i="23"/>
  <c r="E30" i="23"/>
  <c r="D30" i="23"/>
  <c r="H29" i="23"/>
  <c r="G29" i="23"/>
  <c r="F29" i="23"/>
  <c r="E29" i="23"/>
  <c r="D29" i="23"/>
  <c r="H28" i="23"/>
  <c r="G28" i="23"/>
  <c r="F28" i="23"/>
  <c r="E28" i="23"/>
  <c r="D28" i="23"/>
  <c r="H27" i="23"/>
  <c r="G27" i="23"/>
  <c r="F27" i="23"/>
  <c r="E27" i="23"/>
  <c r="D27" i="23"/>
  <c r="H26" i="23"/>
  <c r="G26" i="23"/>
  <c r="F26" i="23"/>
  <c r="E26" i="23"/>
  <c r="D26" i="23"/>
  <c r="H24" i="6"/>
  <c r="G24" i="6"/>
  <c r="F24" i="6"/>
  <c r="E24" i="6"/>
  <c r="D24" i="6"/>
  <c r="H23" i="6"/>
  <c r="G23" i="6"/>
  <c r="F23" i="6"/>
  <c r="E23" i="6"/>
  <c r="D23" i="6"/>
  <c r="H22" i="6"/>
  <c r="G22" i="6"/>
  <c r="F22" i="6"/>
  <c r="E22" i="6"/>
  <c r="D22" i="6"/>
  <c r="H21" i="6"/>
  <c r="G21" i="6"/>
  <c r="F21" i="6"/>
  <c r="E21" i="6"/>
  <c r="D21" i="6"/>
  <c r="H20" i="6"/>
  <c r="G20" i="6"/>
  <c r="F20" i="6"/>
  <c r="E20" i="6"/>
  <c r="D20" i="6"/>
  <c r="H19" i="6"/>
  <c r="G19" i="6"/>
  <c r="F19" i="6"/>
  <c r="E19" i="6"/>
  <c r="D19" i="6"/>
  <c r="H18" i="6"/>
  <c r="G18" i="6"/>
  <c r="F18" i="6"/>
  <c r="E18" i="6"/>
  <c r="D18" i="6"/>
  <c r="H17" i="6"/>
  <c r="G17" i="6"/>
  <c r="F17" i="6"/>
  <c r="E17" i="6"/>
  <c r="D17" i="6"/>
  <c r="H16" i="6"/>
  <c r="G16" i="6"/>
  <c r="F16" i="6"/>
  <c r="E16" i="6"/>
  <c r="D16" i="6"/>
  <c r="G26" i="5"/>
  <c r="F26" i="5"/>
  <c r="D26" i="5"/>
  <c r="E26" i="5"/>
  <c r="G24" i="5"/>
  <c r="F24" i="5"/>
  <c r="D24" i="5"/>
  <c r="E24" i="5"/>
  <c r="H24" i="23"/>
  <c r="H23" i="23"/>
  <c r="H22" i="23"/>
  <c r="H21" i="23"/>
  <c r="H20" i="23"/>
  <c r="H19" i="23"/>
  <c r="H18" i="23"/>
  <c r="H17" i="23"/>
  <c r="H16" i="23"/>
  <c r="H15" i="23"/>
  <c r="H14" i="23"/>
  <c r="H13" i="23"/>
  <c r="G23" i="23"/>
  <c r="F23" i="23"/>
  <c r="E23" i="23"/>
  <c r="D23" i="23"/>
  <c r="G22" i="23"/>
  <c r="F22" i="23"/>
  <c r="E22" i="23"/>
  <c r="D22" i="23"/>
  <c r="G21" i="23"/>
  <c r="F21" i="23"/>
  <c r="E21" i="23"/>
  <c r="D21" i="23"/>
  <c r="G20" i="23"/>
  <c r="F20" i="23"/>
  <c r="E20" i="23"/>
  <c r="D20" i="23"/>
  <c r="G19" i="23"/>
  <c r="F19" i="23"/>
  <c r="E19" i="23"/>
  <c r="D19" i="23"/>
  <c r="G18" i="23"/>
  <c r="F18" i="23"/>
  <c r="E18" i="23"/>
  <c r="D18" i="23"/>
  <c r="H15" i="6"/>
  <c r="G15" i="6"/>
  <c r="F15" i="6"/>
  <c r="E15" i="6"/>
  <c r="D15" i="6"/>
  <c r="H20" i="5"/>
  <c r="G20" i="5"/>
  <c r="F20" i="5"/>
  <c r="D20" i="5"/>
  <c r="H19" i="5"/>
  <c r="G19" i="5"/>
  <c r="F19" i="5"/>
  <c r="D19" i="5"/>
  <c r="H18" i="5"/>
  <c r="G18" i="5"/>
  <c r="F18" i="5"/>
  <c r="D18" i="5"/>
  <c r="G17" i="23"/>
  <c r="F17" i="23"/>
  <c r="E17" i="23"/>
  <c r="D17" i="23"/>
  <c r="G16" i="23"/>
  <c r="F16" i="23"/>
  <c r="E16" i="23"/>
  <c r="D16" i="23"/>
  <c r="H17" i="5"/>
  <c r="G17" i="5"/>
  <c r="F17" i="5"/>
  <c r="D17" i="5"/>
  <c r="E17" i="5"/>
  <c r="H16" i="5"/>
  <c r="G16" i="5"/>
  <c r="F16" i="5"/>
  <c r="D16" i="5"/>
  <c r="H15" i="5"/>
  <c r="G15" i="5"/>
  <c r="F15" i="5"/>
  <c r="D15" i="5"/>
  <c r="G15" i="23"/>
  <c r="F15" i="23"/>
  <c r="E15" i="23"/>
  <c r="D15" i="23"/>
  <c r="H14" i="5"/>
  <c r="G14" i="5"/>
  <c r="F14" i="5"/>
  <c r="M14" i="5"/>
  <c r="D14" i="5"/>
  <c r="H14" i="6"/>
  <c r="H13" i="5"/>
  <c r="G13" i="5"/>
  <c r="F13" i="5"/>
  <c r="D13" i="5"/>
  <c r="H13" i="6"/>
  <c r="H12" i="6"/>
  <c r="G12" i="6"/>
  <c r="F12" i="6"/>
  <c r="E12" i="6"/>
  <c r="D12" i="6"/>
  <c r="H11" i="6"/>
  <c r="G11" i="6"/>
  <c r="F11" i="6"/>
  <c r="E11" i="6"/>
  <c r="D11" i="6"/>
  <c r="H10" i="6"/>
  <c r="G10" i="6"/>
  <c r="F10" i="6"/>
  <c r="E10" i="6"/>
  <c r="D10" i="6"/>
  <c r="H9" i="6"/>
  <c r="G9" i="6"/>
  <c r="F9" i="6"/>
  <c r="E9" i="6"/>
  <c r="D9" i="6"/>
  <c r="H8" i="6"/>
  <c r="G8" i="6"/>
  <c r="F8" i="6"/>
  <c r="E8" i="6"/>
  <c r="D8" i="6"/>
  <c r="H12" i="5"/>
  <c r="G12" i="5"/>
  <c r="F12" i="5"/>
  <c r="D12" i="5"/>
  <c r="E20" i="5"/>
  <c r="E19" i="5"/>
  <c r="E18" i="5"/>
  <c r="E16" i="5"/>
  <c r="E15" i="5"/>
  <c r="E14" i="5"/>
  <c r="H12" i="23"/>
  <c r="H11" i="26"/>
  <c r="G11" i="26"/>
  <c r="F11" i="26"/>
  <c r="E11" i="26"/>
  <c r="D11" i="26"/>
  <c r="H11" i="5"/>
  <c r="G11" i="5"/>
  <c r="F11" i="5"/>
  <c r="D11" i="5"/>
  <c r="H11" i="23"/>
  <c r="H10" i="23"/>
  <c r="G11" i="23"/>
  <c r="F11" i="23"/>
  <c r="E11" i="23"/>
  <c r="D11" i="23"/>
  <c r="H10" i="5"/>
  <c r="G10" i="5"/>
  <c r="F10" i="5"/>
  <c r="D10" i="5"/>
  <c r="H10" i="26"/>
  <c r="G10" i="26"/>
  <c r="F10" i="26"/>
  <c r="E10" i="26"/>
  <c r="D10" i="26"/>
  <c r="H9" i="5"/>
  <c r="G9" i="5"/>
  <c r="F9" i="5"/>
  <c r="D9" i="5"/>
  <c r="H9" i="23"/>
  <c r="H8" i="23"/>
  <c r="H8" i="5"/>
  <c r="H7" i="26"/>
  <c r="G7" i="26"/>
  <c r="F7" i="26"/>
  <c r="E7" i="26"/>
  <c r="D7" i="26"/>
  <c r="H6" i="26"/>
  <c r="G6" i="26"/>
  <c r="F6" i="26"/>
  <c r="E6" i="26"/>
  <c r="D6" i="26"/>
  <c r="H7" i="6"/>
  <c r="G7" i="6"/>
  <c r="F7" i="6"/>
  <c r="E7" i="6"/>
  <c r="D7" i="6"/>
  <c r="H6" i="6"/>
  <c r="G6" i="6"/>
  <c r="F6" i="6"/>
  <c r="E6" i="6"/>
  <c r="D6" i="6"/>
  <c r="H5" i="6"/>
  <c r="H7" i="5"/>
  <c r="H6" i="5"/>
  <c r="H5" i="5"/>
  <c r="H7" i="23"/>
  <c r="H6" i="23"/>
  <c r="H5" i="23"/>
  <c r="AX46" i="37"/>
  <c r="AX45" i="37"/>
  <c r="AX44" i="37"/>
  <c r="AX43" i="37"/>
  <c r="AX42" i="37"/>
  <c r="AX41" i="37"/>
  <c r="AX40" i="37"/>
  <c r="AX39" i="37"/>
  <c r="AU44" i="37"/>
  <c r="H43" i="6"/>
  <c r="AU46" i="37"/>
  <c r="H42" i="6"/>
  <c r="AU45" i="37"/>
  <c r="H41" i="6"/>
  <c r="H40" i="6"/>
  <c r="AU43" i="37"/>
  <c r="H39" i="6"/>
  <c r="AU42" i="37"/>
  <c r="H38" i="6"/>
  <c r="AU41" i="37"/>
  <c r="H37" i="6"/>
  <c r="AU40" i="37"/>
  <c r="AS46" i="37"/>
  <c r="AS45" i="37"/>
  <c r="AS44" i="37"/>
  <c r="AS43" i="37"/>
  <c r="AS42" i="37"/>
  <c r="AS41" i="37"/>
  <c r="AS40" i="37"/>
  <c r="G43" i="6"/>
  <c r="F43" i="6"/>
  <c r="E43" i="6"/>
  <c r="D43" i="6"/>
  <c r="G42" i="6"/>
  <c r="F42" i="6"/>
  <c r="E42" i="6"/>
  <c r="D42" i="6"/>
  <c r="G41" i="6"/>
  <c r="F41" i="6"/>
  <c r="E41" i="6"/>
  <c r="D41" i="6"/>
  <c r="G40" i="6"/>
  <c r="F40" i="6"/>
  <c r="E40" i="6"/>
  <c r="D40" i="6"/>
  <c r="G39" i="6"/>
  <c r="F39" i="6"/>
  <c r="E39" i="6"/>
  <c r="D39" i="6"/>
  <c r="G38" i="6"/>
  <c r="F38" i="6"/>
  <c r="E38" i="6"/>
  <c r="D38" i="6"/>
  <c r="G37" i="6"/>
  <c r="F37" i="6"/>
  <c r="E37" i="6"/>
  <c r="D37" i="6"/>
  <c r="D41" i="7"/>
  <c r="E41" i="7"/>
  <c r="F41" i="7"/>
  <c r="G41" i="7"/>
  <c r="H41" i="7"/>
  <c r="Z46" i="34"/>
  <c r="Z45" i="34"/>
  <c r="Z44" i="34"/>
  <c r="Z43" i="34"/>
  <c r="Z42" i="34"/>
  <c r="Z41" i="34"/>
  <c r="Z40" i="34"/>
  <c r="D37" i="7"/>
  <c r="E37" i="7"/>
  <c r="F37" i="7"/>
  <c r="G37" i="7"/>
  <c r="H37" i="7"/>
  <c r="D43" i="7"/>
  <c r="E43" i="7"/>
  <c r="F43" i="7"/>
  <c r="G43" i="7"/>
  <c r="H43" i="7"/>
  <c r="E42" i="7"/>
  <c r="D42" i="7"/>
  <c r="D40" i="7"/>
  <c r="E40" i="7"/>
  <c r="F40" i="7"/>
  <c r="G40" i="7"/>
  <c r="H40" i="7"/>
  <c r="D39" i="7"/>
  <c r="E38" i="7"/>
  <c r="D38" i="7"/>
  <c r="AA45" i="34"/>
  <c r="I45" i="34"/>
  <c r="AB45" i="34"/>
  <c r="AD46" i="34"/>
  <c r="AC46" i="34"/>
  <c r="L46" i="34"/>
  <c r="AB46" i="34"/>
  <c r="AA46" i="34"/>
  <c r="I46" i="34"/>
  <c r="T46" i="34"/>
  <c r="AD45" i="34"/>
  <c r="AC45" i="34"/>
  <c r="L45" i="34"/>
  <c r="T45" i="34"/>
  <c r="AD44" i="34"/>
  <c r="AC44" i="34"/>
  <c r="L44" i="34"/>
  <c r="AB44" i="34"/>
  <c r="AA44" i="34"/>
  <c r="I44" i="34"/>
  <c r="AW46" i="37"/>
  <c r="F38" i="7"/>
  <c r="E39" i="7"/>
  <c r="F42" i="7"/>
  <c r="AW43" i="37"/>
  <c r="AW40" i="37"/>
  <c r="AW44" i="37"/>
  <c r="H43" i="26"/>
  <c r="AY46" i="37"/>
  <c r="G43" i="26"/>
  <c r="F43" i="26"/>
  <c r="E43" i="26"/>
  <c r="D43" i="26"/>
  <c r="G43" i="5"/>
  <c r="G42" i="7"/>
  <c r="H42" i="7"/>
  <c r="F39" i="7"/>
  <c r="G38" i="7"/>
  <c r="H38" i="7"/>
  <c r="D43" i="5"/>
  <c r="F43" i="5"/>
  <c r="H27" i="26"/>
  <c r="G27" i="26"/>
  <c r="F27" i="26"/>
  <c r="E27" i="26"/>
  <c r="D27" i="26"/>
  <c r="H26" i="26"/>
  <c r="G26" i="26"/>
  <c r="F26" i="26"/>
  <c r="E26" i="26"/>
  <c r="D26" i="26"/>
  <c r="G39" i="7"/>
  <c r="H39" i="7"/>
  <c r="AW41" i="37"/>
  <c r="AW45" i="37"/>
  <c r="E43" i="5"/>
  <c r="AW42" i="37"/>
  <c r="AQ46" i="37"/>
  <c r="BA46" i="37"/>
  <c r="AQ45" i="37"/>
  <c r="BA45" i="37"/>
  <c r="AQ44" i="37"/>
  <c r="BA44" i="37"/>
  <c r="BA43" i="37"/>
  <c r="BA42" i="37"/>
  <c r="BA41" i="37"/>
  <c r="BA40" i="37"/>
  <c r="BA39" i="37"/>
  <c r="AW39" i="37"/>
  <c r="AU39" i="37"/>
  <c r="AS39" i="37"/>
  <c r="BA38" i="37"/>
  <c r="AW38" i="37"/>
  <c r="AU38" i="37"/>
  <c r="AS38" i="37"/>
  <c r="BA37" i="37"/>
  <c r="AW37" i="37"/>
  <c r="AU37" i="37"/>
  <c r="AS37" i="37"/>
  <c r="BA36" i="37"/>
  <c r="AW36" i="37"/>
  <c r="AU36" i="37"/>
  <c r="AS36" i="37"/>
  <c r="BA35" i="37"/>
  <c r="AW35" i="37"/>
  <c r="AU35" i="37"/>
  <c r="AS35" i="37"/>
  <c r="BA34" i="37"/>
  <c r="AW34" i="37"/>
  <c r="AU34" i="37"/>
  <c r="AS34" i="37"/>
  <c r="BA33" i="37"/>
  <c r="AW33" i="37"/>
  <c r="AU33" i="37"/>
  <c r="AS33" i="37"/>
  <c r="BA32" i="37"/>
  <c r="AW32" i="37"/>
  <c r="AU32" i="37"/>
  <c r="AS32" i="37"/>
  <c r="BA31" i="37"/>
  <c r="AW31" i="37"/>
  <c r="AU31" i="37"/>
  <c r="AS31" i="37"/>
  <c r="BA30" i="37"/>
  <c r="AY30" i="37"/>
  <c r="AW30" i="37"/>
  <c r="AU30" i="37"/>
  <c r="AS30" i="37"/>
  <c r="BA29" i="37"/>
  <c r="AY29" i="37"/>
  <c r="AW29" i="37"/>
  <c r="AU29" i="37"/>
  <c r="AS29" i="37"/>
  <c r="BA28" i="37"/>
  <c r="AY28" i="37"/>
  <c r="AW28" i="37"/>
  <c r="AU28" i="37"/>
  <c r="AS28" i="37"/>
  <c r="AQ28" i="37"/>
  <c r="BA27" i="37"/>
  <c r="AW27" i="37"/>
  <c r="AU27" i="37"/>
  <c r="AS27" i="37"/>
  <c r="BA26" i="37"/>
  <c r="AW26" i="37"/>
  <c r="AU26" i="37"/>
  <c r="AS26" i="37"/>
  <c r="BA25" i="37"/>
  <c r="AW25" i="37"/>
  <c r="AU25" i="37"/>
  <c r="AS25" i="37"/>
  <c r="BA24" i="37"/>
  <c r="AW24" i="37"/>
  <c r="AU24" i="37"/>
  <c r="AS24" i="37"/>
  <c r="BA23" i="37"/>
  <c r="AW23" i="37"/>
  <c r="AU23" i="37"/>
  <c r="AS23" i="37"/>
  <c r="BA22" i="37"/>
  <c r="AW22" i="37"/>
  <c r="AU22" i="37"/>
  <c r="AS22" i="37"/>
  <c r="BA21" i="37"/>
  <c r="AW21" i="37"/>
  <c r="AS21" i="37"/>
  <c r="BA20" i="37"/>
  <c r="AW20" i="37"/>
  <c r="AU20" i="37"/>
  <c r="AS20" i="37"/>
  <c r="BA19" i="37"/>
  <c r="AW19" i="37"/>
  <c r="AS19" i="37"/>
  <c r="BA18" i="37"/>
  <c r="AW18" i="37"/>
  <c r="AU18" i="37"/>
  <c r="AS18" i="37"/>
  <c r="BA17" i="37"/>
  <c r="AW17" i="37"/>
  <c r="AU17" i="37"/>
  <c r="AS17" i="37"/>
  <c r="BA16" i="37"/>
  <c r="AW16" i="37"/>
  <c r="AU16" i="37"/>
  <c r="AS16" i="37"/>
  <c r="BA15" i="37"/>
  <c r="AW15" i="37"/>
  <c r="AU15" i="37"/>
  <c r="AS15" i="37"/>
  <c r="BA14" i="37"/>
  <c r="AW14" i="37"/>
  <c r="AU14" i="37"/>
  <c r="AS14" i="37"/>
  <c r="AQ14" i="37"/>
  <c r="BA13" i="37"/>
  <c r="AY13" i="37"/>
  <c r="AW13" i="37"/>
  <c r="AU13" i="37"/>
  <c r="AS13" i="37"/>
  <c r="AQ13" i="37"/>
  <c r="BA12" i="37"/>
  <c r="AW12" i="37"/>
  <c r="AU12" i="37"/>
  <c r="AS12" i="37"/>
  <c r="AQ12" i="37"/>
  <c r="BA11" i="37"/>
  <c r="AW11" i="37"/>
  <c r="AU11" i="37"/>
  <c r="AS11" i="37"/>
  <c r="AQ11" i="37"/>
  <c r="BA10" i="37"/>
  <c r="AW10" i="37"/>
  <c r="AU10" i="37"/>
  <c r="AS10" i="37"/>
  <c r="AQ10" i="37"/>
  <c r="BA9" i="37"/>
  <c r="AW9" i="37"/>
  <c r="AU9" i="37"/>
  <c r="AS9" i="37"/>
  <c r="AQ9" i="37"/>
  <c r="BA8" i="37"/>
  <c r="AW8" i="37"/>
  <c r="AU8" i="37"/>
  <c r="AS8" i="37"/>
  <c r="AQ8" i="37"/>
  <c r="I1" i="37"/>
  <c r="BB8" i="37"/>
  <c r="AR8" i="37" s="1"/>
  <c r="AZ46" i="37"/>
  <c r="L46" i="37"/>
  <c r="I46" i="37"/>
  <c r="AZ45" i="37"/>
  <c r="L45" i="37"/>
  <c r="I45" i="37"/>
  <c r="AZ44" i="37"/>
  <c r="L44" i="37"/>
  <c r="I44" i="37"/>
  <c r="AZ43" i="37"/>
  <c r="L43" i="37"/>
  <c r="I43" i="37"/>
  <c r="AZ42" i="37"/>
  <c r="L42" i="37"/>
  <c r="I42" i="37"/>
  <c r="AZ41" i="37"/>
  <c r="L41" i="37"/>
  <c r="I41" i="37"/>
  <c r="AZ40" i="37"/>
  <c r="L40" i="37"/>
  <c r="I40" i="37"/>
  <c r="AZ39" i="37"/>
  <c r="L39" i="37"/>
  <c r="I39" i="37"/>
  <c r="AZ38" i="37"/>
  <c r="L38" i="37"/>
  <c r="AX38" i="37"/>
  <c r="I38" i="37"/>
  <c r="AZ37" i="37"/>
  <c r="L37" i="37"/>
  <c r="AX37" i="37"/>
  <c r="I37" i="37"/>
  <c r="AZ36" i="37"/>
  <c r="L36" i="37"/>
  <c r="AX36" i="37"/>
  <c r="I36" i="37"/>
  <c r="AZ35" i="37"/>
  <c r="L35" i="37"/>
  <c r="AX35" i="37"/>
  <c r="I35" i="37"/>
  <c r="AZ34" i="37"/>
  <c r="L34" i="37"/>
  <c r="AX34" i="37"/>
  <c r="I34" i="37"/>
  <c r="AZ33" i="37"/>
  <c r="L33" i="37"/>
  <c r="AX33" i="37"/>
  <c r="I33" i="37"/>
  <c r="AZ32" i="37"/>
  <c r="L32" i="37"/>
  <c r="AX32" i="37"/>
  <c r="I32" i="37"/>
  <c r="AZ31" i="37"/>
  <c r="L31" i="37"/>
  <c r="AX31" i="37"/>
  <c r="I31" i="37"/>
  <c r="AZ30" i="37"/>
  <c r="L30" i="37"/>
  <c r="AX30" i="37"/>
  <c r="I30" i="37"/>
  <c r="AZ29" i="37"/>
  <c r="L29" i="37"/>
  <c r="AX29" i="37"/>
  <c r="I29" i="37"/>
  <c r="AZ28" i="37"/>
  <c r="AX28" i="37"/>
  <c r="AZ27" i="37"/>
  <c r="L27" i="37"/>
  <c r="AX27" i="37"/>
  <c r="I27" i="37"/>
  <c r="AZ26" i="37"/>
  <c r="L26" i="37"/>
  <c r="AX26" i="37"/>
  <c r="I26" i="37"/>
  <c r="AZ25" i="37"/>
  <c r="L25" i="37"/>
  <c r="AX25" i="37"/>
  <c r="I25" i="37"/>
  <c r="AZ24" i="37"/>
  <c r="L24" i="37"/>
  <c r="AX24" i="37"/>
  <c r="I24" i="37"/>
  <c r="AZ23" i="37"/>
  <c r="L23" i="37"/>
  <c r="AX23" i="37"/>
  <c r="I23" i="37"/>
  <c r="AZ22" i="37"/>
  <c r="L22" i="37"/>
  <c r="AX22" i="37"/>
  <c r="I22" i="37"/>
  <c r="AZ21" i="37"/>
  <c r="L21" i="37"/>
  <c r="AX21" i="37"/>
  <c r="I21" i="37"/>
  <c r="AZ20" i="37"/>
  <c r="L20" i="37"/>
  <c r="AX20" i="37"/>
  <c r="I20" i="37"/>
  <c r="AZ19" i="37"/>
  <c r="L19" i="37"/>
  <c r="AX19" i="37"/>
  <c r="I19" i="37"/>
  <c r="AZ18" i="37"/>
  <c r="L18" i="37"/>
  <c r="AX18" i="37"/>
  <c r="I18" i="37"/>
  <c r="AZ17" i="37"/>
  <c r="L17" i="37"/>
  <c r="AX17" i="37"/>
  <c r="I17" i="37"/>
  <c r="AZ16" i="37"/>
  <c r="L16" i="37"/>
  <c r="AX16" i="37"/>
  <c r="I16" i="37"/>
  <c r="AZ15" i="37"/>
  <c r="L15" i="37"/>
  <c r="AX15" i="37"/>
  <c r="I15" i="37"/>
  <c r="AZ14" i="37"/>
  <c r="L14" i="37"/>
  <c r="AX14" i="37"/>
  <c r="I14" i="37"/>
  <c r="AZ13" i="37"/>
  <c r="L13" i="37"/>
  <c r="AX13" i="37"/>
  <c r="I13" i="37"/>
  <c r="AZ12" i="37"/>
  <c r="L12" i="37"/>
  <c r="AX12" i="37"/>
  <c r="I12" i="37"/>
  <c r="AZ11" i="37"/>
  <c r="L11" i="37"/>
  <c r="AX11" i="37"/>
  <c r="I11" i="37"/>
  <c r="AZ10" i="37"/>
  <c r="L10" i="37"/>
  <c r="AX10" i="37"/>
  <c r="I10" i="37"/>
  <c r="AZ9" i="37"/>
  <c r="L9" i="37"/>
  <c r="AX9" i="37"/>
  <c r="I9" i="37"/>
  <c r="AZ8" i="37"/>
  <c r="L8" i="37"/>
  <c r="AX8" i="37"/>
  <c r="I8" i="37"/>
  <c r="G36" i="10"/>
  <c r="F36" i="10"/>
  <c r="G35" i="10"/>
  <c r="F34" i="10"/>
  <c r="E34" i="10"/>
  <c r="G34" i="10"/>
  <c r="G33" i="10"/>
  <c r="F33" i="10"/>
  <c r="G32" i="10"/>
  <c r="F31" i="10"/>
  <c r="G31" i="10"/>
  <c r="S14" i="10"/>
  <c r="G30" i="10"/>
  <c r="F30" i="10"/>
  <c r="G29" i="10"/>
  <c r="F28" i="10"/>
  <c r="E28" i="10"/>
  <c r="G28" i="10"/>
  <c r="G27" i="10"/>
  <c r="F27" i="10"/>
  <c r="G26" i="10"/>
  <c r="F26" i="10"/>
  <c r="E24" i="10"/>
  <c r="D24" i="10"/>
  <c r="F24" i="10"/>
  <c r="G24" i="10"/>
  <c r="G23" i="10"/>
  <c r="G22" i="10"/>
  <c r="G21" i="10"/>
  <c r="F21" i="10"/>
  <c r="G20" i="10"/>
  <c r="F20" i="10"/>
  <c r="G19" i="10"/>
  <c r="R15" i="10"/>
  <c r="S15" i="10"/>
  <c r="R14" i="10"/>
  <c r="R13" i="10"/>
  <c r="S13" i="10"/>
  <c r="R12" i="10"/>
  <c r="S12" i="10"/>
  <c r="R11" i="10"/>
  <c r="S11" i="10"/>
  <c r="R10" i="10"/>
  <c r="S10" i="10"/>
  <c r="G18" i="10"/>
  <c r="F18" i="10"/>
  <c r="G17" i="10"/>
  <c r="G16" i="10"/>
  <c r="F16" i="10"/>
  <c r="D15" i="10"/>
  <c r="E15" i="10"/>
  <c r="F15" i="10"/>
  <c r="G15" i="10"/>
  <c r="S5" i="10"/>
  <c r="R9" i="10"/>
  <c r="R8" i="10"/>
  <c r="R7" i="10"/>
  <c r="S7" i="10"/>
  <c r="R6" i="10"/>
  <c r="R5" i="10"/>
  <c r="J43" i="10"/>
  <c r="I43" i="10"/>
  <c r="K43" i="10"/>
  <c r="L43" i="10"/>
  <c r="M43" i="10"/>
  <c r="Q11" i="7"/>
  <c r="R11" i="7"/>
  <c r="Q10" i="7"/>
  <c r="R10" i="7"/>
  <c r="Q9" i="7"/>
  <c r="R9" i="7"/>
  <c r="Q8" i="7"/>
  <c r="R8" i="7"/>
  <c r="Q7" i="7"/>
  <c r="R7" i="7"/>
  <c r="Q6" i="7"/>
  <c r="R6" i="7"/>
  <c r="I1" i="34"/>
  <c r="AD43" i="34"/>
  <c r="AC43" i="34"/>
  <c r="L43" i="34"/>
  <c r="AB43" i="34"/>
  <c r="AA43" i="34"/>
  <c r="I43" i="34"/>
  <c r="AD42" i="34"/>
  <c r="AC42" i="34"/>
  <c r="L42" i="34"/>
  <c r="AB42" i="34"/>
  <c r="AA42" i="34"/>
  <c r="I42" i="34"/>
  <c r="AD41" i="34"/>
  <c r="AC41" i="34"/>
  <c r="AB41" i="34"/>
  <c r="AA41" i="34"/>
  <c r="I41" i="34"/>
  <c r="AD40" i="34"/>
  <c r="AC40" i="34"/>
  <c r="L40" i="34"/>
  <c r="AB40" i="34"/>
  <c r="AA40" i="34"/>
  <c r="AC39" i="34"/>
  <c r="AB39" i="34"/>
  <c r="AA39" i="34"/>
  <c r="I39" i="34"/>
  <c r="Z39" i="34"/>
  <c r="AC38" i="34"/>
  <c r="AB38" i="34"/>
  <c r="AA38" i="34"/>
  <c r="I38" i="34"/>
  <c r="Z38" i="34"/>
  <c r="AC37" i="34"/>
  <c r="L37" i="34"/>
  <c r="AB37" i="34"/>
  <c r="AA37" i="34"/>
  <c r="I37" i="34"/>
  <c r="Z37" i="34"/>
  <c r="AC36" i="34"/>
  <c r="L36" i="34"/>
  <c r="AB36" i="34"/>
  <c r="AA36" i="34"/>
  <c r="I36" i="34"/>
  <c r="Z36" i="34"/>
  <c r="AC35" i="34"/>
  <c r="L35" i="34"/>
  <c r="AB35" i="34"/>
  <c r="AA35" i="34"/>
  <c r="I35" i="34"/>
  <c r="Z35" i="34"/>
  <c r="AC34" i="34"/>
  <c r="L34" i="34"/>
  <c r="AB34" i="34"/>
  <c r="AA34" i="34"/>
  <c r="I34" i="34"/>
  <c r="Z34" i="34"/>
  <c r="AC33" i="34"/>
  <c r="L33" i="34"/>
  <c r="AB33" i="34"/>
  <c r="AA33" i="34"/>
  <c r="I33" i="34"/>
  <c r="Z33" i="34"/>
  <c r="AC32" i="34"/>
  <c r="L32" i="34"/>
  <c r="AB32" i="34"/>
  <c r="AA32" i="34"/>
  <c r="I32" i="34"/>
  <c r="Z32" i="34"/>
  <c r="AC31" i="34"/>
  <c r="AB31" i="34"/>
  <c r="AA31" i="34"/>
  <c r="I31" i="34"/>
  <c r="Z31" i="34"/>
  <c r="AC30" i="34"/>
  <c r="L30" i="34"/>
  <c r="AB30" i="34"/>
  <c r="AA30" i="34"/>
  <c r="I30" i="34"/>
  <c r="Z30" i="34"/>
  <c r="H37" i="26"/>
  <c r="AY40" i="37"/>
  <c r="G37" i="26"/>
  <c r="F37" i="26"/>
  <c r="E37" i="26"/>
  <c r="D37" i="26"/>
  <c r="H42" i="26"/>
  <c r="AY45" i="37"/>
  <c r="G42" i="26"/>
  <c r="F42" i="26"/>
  <c r="E42" i="26"/>
  <c r="D42" i="26"/>
  <c r="H41" i="26"/>
  <c r="AY44" i="37"/>
  <c r="G41" i="26"/>
  <c r="F41" i="26"/>
  <c r="E41" i="26"/>
  <c r="D41" i="26"/>
  <c r="H40" i="26"/>
  <c r="AY43" i="37"/>
  <c r="G40" i="26"/>
  <c r="F40" i="26"/>
  <c r="E40" i="26"/>
  <c r="D40" i="26"/>
  <c r="H39" i="26"/>
  <c r="AY42" i="37"/>
  <c r="G39" i="26"/>
  <c r="F39" i="26"/>
  <c r="E39" i="26"/>
  <c r="D39" i="26"/>
  <c r="H38" i="26"/>
  <c r="AY41" i="37"/>
  <c r="G38" i="26"/>
  <c r="F38" i="26"/>
  <c r="E38" i="26"/>
  <c r="D38" i="26"/>
  <c r="H36" i="26"/>
  <c r="AY39" i="37"/>
  <c r="G36" i="26"/>
  <c r="F36" i="26"/>
  <c r="E36" i="26"/>
  <c r="D36" i="26"/>
  <c r="H35" i="26"/>
  <c r="AY38" i="37"/>
  <c r="G35" i="26"/>
  <c r="F35" i="26"/>
  <c r="E35" i="26"/>
  <c r="D35" i="26"/>
  <c r="H34" i="26"/>
  <c r="AY37" i="37"/>
  <c r="G34" i="26"/>
  <c r="F34" i="26"/>
  <c r="E34" i="26"/>
  <c r="D34" i="26"/>
  <c r="H33" i="26"/>
  <c r="AY36" i="37"/>
  <c r="G33" i="26"/>
  <c r="F33" i="26"/>
  <c r="E33" i="26"/>
  <c r="D33" i="26"/>
  <c r="H32" i="26"/>
  <c r="AY35" i="37"/>
  <c r="G32" i="26"/>
  <c r="F32" i="26"/>
  <c r="E32" i="26"/>
  <c r="D32" i="26"/>
  <c r="H31" i="26"/>
  <c r="AY34" i="37"/>
  <c r="G31" i="26"/>
  <c r="F31" i="26"/>
  <c r="E31" i="26"/>
  <c r="D31" i="26"/>
  <c r="H30" i="26"/>
  <c r="AY33" i="37"/>
  <c r="G30" i="26"/>
  <c r="F30" i="26"/>
  <c r="E30" i="26"/>
  <c r="D30" i="26"/>
  <c r="H29" i="26"/>
  <c r="AY32" i="37"/>
  <c r="G29" i="26"/>
  <c r="F29" i="26"/>
  <c r="E29" i="26"/>
  <c r="D29" i="26"/>
  <c r="H28" i="26"/>
  <c r="AY31" i="37"/>
  <c r="G28" i="26"/>
  <c r="F28" i="26"/>
  <c r="E28" i="26"/>
  <c r="D28" i="26"/>
  <c r="H24" i="26"/>
  <c r="AY27" i="37"/>
  <c r="G24" i="26"/>
  <c r="F24" i="26"/>
  <c r="E24" i="26"/>
  <c r="D24" i="26"/>
  <c r="H23" i="26"/>
  <c r="AY26" i="37"/>
  <c r="G23" i="26"/>
  <c r="F23" i="26"/>
  <c r="E23" i="26"/>
  <c r="D23" i="26"/>
  <c r="H22" i="26"/>
  <c r="AY25" i="37"/>
  <c r="G22" i="26"/>
  <c r="F22" i="26"/>
  <c r="E22" i="26"/>
  <c r="D22" i="26"/>
  <c r="H21" i="26"/>
  <c r="AY24" i="37"/>
  <c r="G21" i="26"/>
  <c r="F21" i="26"/>
  <c r="E21" i="26"/>
  <c r="D21" i="26"/>
  <c r="H20" i="26"/>
  <c r="AY23" i="37"/>
  <c r="G20" i="26"/>
  <c r="F20" i="26"/>
  <c r="E20" i="26"/>
  <c r="D20" i="26"/>
  <c r="H19" i="26"/>
  <c r="AY22" i="37"/>
  <c r="G19" i="26"/>
  <c r="F19" i="26"/>
  <c r="E19" i="26"/>
  <c r="D19" i="26"/>
  <c r="H18" i="26"/>
  <c r="AY21" i="37"/>
  <c r="G18" i="26"/>
  <c r="F18" i="26"/>
  <c r="E18" i="26"/>
  <c r="D18" i="26"/>
  <c r="H17" i="26"/>
  <c r="AY20" i="37"/>
  <c r="G17" i="26"/>
  <c r="F17" i="26"/>
  <c r="E17" i="26"/>
  <c r="D17" i="26"/>
  <c r="H15" i="26"/>
  <c r="AY18" i="37"/>
  <c r="G15" i="26"/>
  <c r="F15" i="26"/>
  <c r="E15" i="26"/>
  <c r="D15" i="26"/>
  <c r="H16" i="26"/>
  <c r="AY19" i="37"/>
  <c r="G16" i="26"/>
  <c r="F16" i="26"/>
  <c r="E16" i="26"/>
  <c r="D16" i="26"/>
  <c r="AY10" i="37"/>
  <c r="AY9" i="37"/>
  <c r="H5" i="26"/>
  <c r="AY8" i="37"/>
  <c r="G5" i="26"/>
  <c r="F5" i="26"/>
  <c r="E5" i="26"/>
  <c r="D5" i="26"/>
  <c r="H14" i="26"/>
  <c r="AY17" i="37"/>
  <c r="G14" i="26"/>
  <c r="F14" i="26"/>
  <c r="E14" i="26"/>
  <c r="D14" i="26"/>
  <c r="H13" i="26"/>
  <c r="AY16" i="37"/>
  <c r="G13" i="26"/>
  <c r="F13" i="26"/>
  <c r="E13" i="26"/>
  <c r="D13" i="26"/>
  <c r="H12" i="26"/>
  <c r="AY15" i="37"/>
  <c r="G12" i="26"/>
  <c r="F12" i="26"/>
  <c r="E12" i="26"/>
  <c r="D12" i="26"/>
  <c r="AY14" i="37"/>
  <c r="H9" i="26"/>
  <c r="AY12" i="37"/>
  <c r="G9" i="26"/>
  <c r="F9" i="26"/>
  <c r="E9" i="26"/>
  <c r="D9" i="26"/>
  <c r="H8" i="26"/>
  <c r="AY11" i="37"/>
  <c r="G8" i="26"/>
  <c r="F8" i="26"/>
  <c r="E8" i="26"/>
  <c r="D8" i="26"/>
  <c r="I40" i="34"/>
  <c r="F34" i="6"/>
  <c r="E34" i="6"/>
  <c r="G36" i="6"/>
  <c r="F31" i="6"/>
  <c r="G28" i="6"/>
  <c r="L41" i="34"/>
  <c r="L39" i="34"/>
  <c r="L38" i="34"/>
  <c r="L31" i="34"/>
  <c r="G34" i="6"/>
  <c r="D34" i="6"/>
  <c r="E28" i="6"/>
  <c r="D36" i="6"/>
  <c r="E36" i="6"/>
  <c r="F36" i="6"/>
  <c r="F35" i="6"/>
  <c r="F32" i="6"/>
  <c r="F30" i="6"/>
  <c r="D28" i="6"/>
  <c r="F28" i="6"/>
  <c r="E27" i="6"/>
  <c r="D26" i="6"/>
  <c r="G27" i="6"/>
  <c r="D30" i="6"/>
  <c r="F29" i="6"/>
  <c r="E30" i="6"/>
  <c r="F33" i="6"/>
  <c r="G41" i="5"/>
  <c r="G38" i="5"/>
  <c r="D37" i="5"/>
  <c r="F36" i="5"/>
  <c r="G35" i="5"/>
  <c r="D34" i="5"/>
  <c r="F33" i="5"/>
  <c r="F31" i="5"/>
  <c r="G29" i="5"/>
  <c r="G28" i="5"/>
  <c r="G27" i="5"/>
  <c r="G23" i="5"/>
  <c r="F23" i="5"/>
  <c r="G22" i="5"/>
  <c r="G21" i="5"/>
  <c r="D21" i="5"/>
  <c r="E21" i="5"/>
  <c r="G8" i="5"/>
  <c r="F7" i="5"/>
  <c r="F6" i="5"/>
  <c r="D6" i="5"/>
  <c r="G6" i="5"/>
  <c r="N2" i="5"/>
  <c r="AC29" i="34"/>
  <c r="L29" i="34"/>
  <c r="AB29" i="34"/>
  <c r="AA29" i="34"/>
  <c r="I29" i="34"/>
  <c r="Z29" i="34"/>
  <c r="AQ43" i="37"/>
  <c r="AQ42" i="37"/>
  <c r="AQ41" i="37"/>
  <c r="AQ40" i="37"/>
  <c r="AQ39" i="37"/>
  <c r="AQ38" i="37"/>
  <c r="AQ37" i="37"/>
  <c r="AQ36" i="37"/>
  <c r="AQ35" i="37"/>
  <c r="AQ34" i="37"/>
  <c r="AQ33" i="37"/>
  <c r="AQ32" i="37"/>
  <c r="AQ31" i="37"/>
  <c r="AQ30" i="37"/>
  <c r="AQ29" i="37"/>
  <c r="AE41" i="23"/>
  <c r="AD41" i="23"/>
  <c r="AC41" i="23"/>
  <c r="AB41" i="23"/>
  <c r="AE40" i="23"/>
  <c r="AD40" i="23"/>
  <c r="AC40" i="23"/>
  <c r="AB40" i="23"/>
  <c r="AE39" i="23"/>
  <c r="AD39" i="23"/>
  <c r="AC39" i="23"/>
  <c r="AB39" i="23"/>
  <c r="AE38" i="23"/>
  <c r="AD38" i="23"/>
  <c r="AC38" i="23"/>
  <c r="AB38" i="23"/>
  <c r="AE36" i="23"/>
  <c r="AD36" i="23"/>
  <c r="AC36" i="23"/>
  <c r="AB36" i="23"/>
  <c r="AE35" i="23"/>
  <c r="AD35" i="23"/>
  <c r="AC35" i="23"/>
  <c r="AB35" i="23"/>
  <c r="AE33" i="23"/>
  <c r="AD33" i="23"/>
  <c r="AC33" i="23"/>
  <c r="AB33" i="23"/>
  <c r="AE32" i="23"/>
  <c r="AD32" i="23"/>
  <c r="AC32" i="23"/>
  <c r="AB32" i="23"/>
  <c r="AE31" i="23"/>
  <c r="AD31" i="23"/>
  <c r="AC31" i="23"/>
  <c r="AB31" i="23"/>
  <c r="AE30" i="23"/>
  <c r="AD30" i="23"/>
  <c r="AC30" i="23"/>
  <c r="AB30" i="23"/>
  <c r="AE29" i="23"/>
  <c r="AD29" i="23"/>
  <c r="AC29" i="23"/>
  <c r="AB29" i="23"/>
  <c r="AE28" i="23"/>
  <c r="AD28" i="23"/>
  <c r="AC28" i="23"/>
  <c r="AB28" i="23"/>
  <c r="AE27" i="23"/>
  <c r="AD27" i="23"/>
  <c r="AC27" i="23"/>
  <c r="AB27" i="23"/>
  <c r="AE26" i="23"/>
  <c r="AD26" i="23"/>
  <c r="AC26" i="23"/>
  <c r="AB26" i="23"/>
  <c r="U28" i="23"/>
  <c r="U42" i="23"/>
  <c r="U41" i="23"/>
  <c r="U40" i="23"/>
  <c r="U39" i="23"/>
  <c r="U38" i="23"/>
  <c r="U37" i="23"/>
  <c r="U36" i="23"/>
  <c r="U35" i="23"/>
  <c r="U34" i="23"/>
  <c r="U33" i="23"/>
  <c r="V32" i="23"/>
  <c r="U32" i="23"/>
  <c r="U31" i="23"/>
  <c r="U30" i="23"/>
  <c r="U29" i="23"/>
  <c r="U27" i="23"/>
  <c r="U26" i="23"/>
  <c r="D41" i="5"/>
  <c r="F41" i="5"/>
  <c r="G37" i="5"/>
  <c r="F37" i="5"/>
  <c r="D38" i="5"/>
  <c r="G42" i="5"/>
  <c r="G40" i="5"/>
  <c r="F38" i="5"/>
  <c r="D40" i="5"/>
  <c r="F35" i="5"/>
  <c r="D35" i="5"/>
  <c r="D33" i="5"/>
  <c r="G34" i="5"/>
  <c r="G33" i="5"/>
  <c r="G32" i="5"/>
  <c r="D31" i="5"/>
  <c r="G31" i="5"/>
  <c r="F27" i="5"/>
  <c r="G30" i="5"/>
  <c r="D30" i="5"/>
  <c r="F29" i="5"/>
  <c r="D22" i="5"/>
  <c r="E22" i="5"/>
  <c r="F22" i="5"/>
  <c r="G5" i="5"/>
  <c r="G7" i="5"/>
  <c r="D7" i="5"/>
  <c r="E35" i="5"/>
  <c r="E30" i="5"/>
  <c r="V36" i="23"/>
  <c r="V40" i="23"/>
  <c r="G14" i="6"/>
  <c r="F13" i="6"/>
  <c r="X14" i="34"/>
  <c r="F5" i="6"/>
  <c r="G6" i="23"/>
  <c r="D5" i="23"/>
  <c r="D6" i="23"/>
  <c r="X26" i="34"/>
  <c r="X23" i="34"/>
  <c r="X18" i="34"/>
  <c r="X11" i="34"/>
  <c r="X10" i="34"/>
  <c r="T9" i="34"/>
  <c r="AD28" i="34"/>
  <c r="AC28" i="34"/>
  <c r="AC27" i="34"/>
  <c r="L27" i="34"/>
  <c r="AC26" i="34"/>
  <c r="L26" i="34"/>
  <c r="AC25" i="34"/>
  <c r="L25" i="34"/>
  <c r="AC24" i="34"/>
  <c r="L24" i="34"/>
  <c r="AC23" i="34"/>
  <c r="L23" i="34"/>
  <c r="AC22" i="34"/>
  <c r="L22" i="34"/>
  <c r="AC21" i="34"/>
  <c r="L21" i="34"/>
  <c r="AC20" i="34"/>
  <c r="L20" i="34"/>
  <c r="AC19" i="34"/>
  <c r="L19" i="34"/>
  <c r="AC18" i="34"/>
  <c r="L18" i="34"/>
  <c r="AD17" i="34"/>
  <c r="AC17" i="34"/>
  <c r="L17" i="34"/>
  <c r="AD16" i="34"/>
  <c r="AC16" i="34"/>
  <c r="L16" i="34"/>
  <c r="AD15" i="34"/>
  <c r="AC15" i="34"/>
  <c r="L15" i="34"/>
  <c r="AD14" i="34"/>
  <c r="AC14" i="34"/>
  <c r="L14" i="34"/>
  <c r="AD13" i="34"/>
  <c r="AC13" i="34"/>
  <c r="L13" i="34"/>
  <c r="AD12" i="34"/>
  <c r="AC12" i="34"/>
  <c r="L12" i="34"/>
  <c r="AD11" i="34"/>
  <c r="AC11" i="34"/>
  <c r="L11" i="34"/>
  <c r="AD10" i="34"/>
  <c r="AC10" i="34"/>
  <c r="L10" i="34"/>
  <c r="AD9" i="34"/>
  <c r="AC9" i="34"/>
  <c r="L9" i="34"/>
  <c r="AD8" i="34"/>
  <c r="AC8" i="34"/>
  <c r="L8" i="34"/>
  <c r="Z28" i="34"/>
  <c r="Z27" i="34"/>
  <c r="Z26" i="34"/>
  <c r="Z25" i="34"/>
  <c r="Z24" i="34"/>
  <c r="Z23" i="34"/>
  <c r="Z22" i="34"/>
  <c r="Z21" i="34"/>
  <c r="Z20" i="34"/>
  <c r="Z19" i="34"/>
  <c r="Z18" i="34"/>
  <c r="Z17" i="34"/>
  <c r="Z16" i="34"/>
  <c r="Z15" i="34"/>
  <c r="Z14" i="34"/>
  <c r="Z13" i="34"/>
  <c r="Z12" i="34"/>
  <c r="Z11" i="34"/>
  <c r="Z10" i="34"/>
  <c r="AB28" i="34"/>
  <c r="AA28" i="34"/>
  <c r="AB27" i="34"/>
  <c r="AA27" i="34"/>
  <c r="I27" i="34"/>
  <c r="AB26" i="34"/>
  <c r="AA26" i="34"/>
  <c r="I26" i="34"/>
  <c r="AB25" i="34"/>
  <c r="AA25" i="34"/>
  <c r="I25" i="34"/>
  <c r="AB24" i="34"/>
  <c r="AA24" i="34"/>
  <c r="I24" i="34"/>
  <c r="AB23" i="34"/>
  <c r="AA23" i="34"/>
  <c r="I23" i="34"/>
  <c r="AB22" i="34"/>
  <c r="AA22" i="34"/>
  <c r="I22" i="34"/>
  <c r="AB21" i="34"/>
  <c r="AA21" i="34"/>
  <c r="I21" i="34"/>
  <c r="AB20" i="34"/>
  <c r="AA20" i="34"/>
  <c r="I20" i="34"/>
  <c r="AB19" i="34"/>
  <c r="AA19" i="34"/>
  <c r="I19" i="34"/>
  <c r="AB18" i="34"/>
  <c r="AA18" i="34"/>
  <c r="I18" i="34"/>
  <c r="AB17" i="34"/>
  <c r="AA17" i="34"/>
  <c r="I17" i="34"/>
  <c r="AB16" i="34"/>
  <c r="AA16" i="34"/>
  <c r="I16" i="34"/>
  <c r="AB15" i="34"/>
  <c r="AA15" i="34"/>
  <c r="I15" i="34"/>
  <c r="AB14" i="34"/>
  <c r="AA14" i="34"/>
  <c r="I14" i="34"/>
  <c r="AB13" i="34"/>
  <c r="AA13" i="34"/>
  <c r="I13" i="34"/>
  <c r="AB12" i="34"/>
  <c r="AA12" i="34"/>
  <c r="I12" i="34"/>
  <c r="AB11" i="34"/>
  <c r="AA11" i="34"/>
  <c r="I11" i="34"/>
  <c r="AB10" i="34"/>
  <c r="AA10" i="34"/>
  <c r="I10" i="34"/>
  <c r="AB9" i="34"/>
  <c r="AA9" i="34"/>
  <c r="I9" i="34"/>
  <c r="AA8" i="34"/>
  <c r="I8" i="34"/>
  <c r="AB8" i="34"/>
  <c r="Z9" i="34"/>
  <c r="Z8" i="34"/>
  <c r="X28" i="34"/>
  <c r="V28" i="34"/>
  <c r="V27" i="34"/>
  <c r="V25" i="34"/>
  <c r="V24" i="34"/>
  <c r="V23" i="34"/>
  <c r="V22" i="34"/>
  <c r="V21" i="34"/>
  <c r="V20" i="34"/>
  <c r="V17" i="34"/>
  <c r="V16" i="34"/>
  <c r="V14" i="34"/>
  <c r="V13" i="34"/>
  <c r="V12" i="34"/>
  <c r="V10" i="34"/>
  <c r="V9" i="34"/>
  <c r="V8" i="34"/>
  <c r="T28" i="34"/>
  <c r="AI40" i="10"/>
  <c r="AH40" i="10"/>
  <c r="AG40" i="10"/>
  <c r="AF40" i="10"/>
  <c r="AI39" i="10"/>
  <c r="AH39" i="10"/>
  <c r="AG39" i="10"/>
  <c r="AF39" i="10"/>
  <c r="AI38" i="10"/>
  <c r="AH38" i="10"/>
  <c r="AG38" i="10"/>
  <c r="AF38" i="10"/>
  <c r="AI36" i="10"/>
  <c r="AH36" i="10"/>
  <c r="AG36" i="10"/>
  <c r="AF36" i="10"/>
  <c r="AI35" i="10"/>
  <c r="AH35" i="10"/>
  <c r="AG35" i="10"/>
  <c r="AF35" i="10"/>
  <c r="AI34" i="10"/>
  <c r="AH34" i="10"/>
  <c r="AG34" i="10"/>
  <c r="AF34" i="10"/>
  <c r="AI33" i="10"/>
  <c r="AH33" i="10"/>
  <c r="AG33" i="10"/>
  <c r="AF33" i="10"/>
  <c r="AI32" i="10"/>
  <c r="AH32" i="10"/>
  <c r="AG32" i="10"/>
  <c r="AF32" i="10"/>
  <c r="AI31" i="10"/>
  <c r="AH31" i="10"/>
  <c r="AG31" i="10"/>
  <c r="AF31" i="10"/>
  <c r="AI30" i="10"/>
  <c r="AH30" i="10"/>
  <c r="AG30" i="10"/>
  <c r="AF30" i="10"/>
  <c r="AI29" i="10"/>
  <c r="AH29" i="10"/>
  <c r="AG29" i="10"/>
  <c r="AF29" i="10"/>
  <c r="AI28" i="10"/>
  <c r="AH28" i="10"/>
  <c r="AG28" i="10"/>
  <c r="AF28" i="10"/>
  <c r="AI27" i="10"/>
  <c r="AH27" i="10"/>
  <c r="AG27" i="10"/>
  <c r="AF27" i="10"/>
  <c r="AI26" i="10"/>
  <c r="AH26" i="10"/>
  <c r="AG26" i="10"/>
  <c r="AF26" i="10"/>
  <c r="AI24" i="10"/>
  <c r="AH24" i="10"/>
  <c r="AG24" i="10"/>
  <c r="AF24" i="10"/>
  <c r="AI23" i="10"/>
  <c r="AH23" i="10"/>
  <c r="AG23" i="10"/>
  <c r="AF23" i="10"/>
  <c r="AI22" i="10"/>
  <c r="AH22" i="10"/>
  <c r="AG22" i="10"/>
  <c r="AF22" i="10"/>
  <c r="AI21" i="10"/>
  <c r="AH21" i="10"/>
  <c r="AG21" i="10"/>
  <c r="AF21" i="10"/>
  <c r="AI20" i="10"/>
  <c r="AH20" i="10"/>
  <c r="AG20" i="10"/>
  <c r="AF20" i="10"/>
  <c r="AI19" i="10"/>
  <c r="AH19" i="10"/>
  <c r="AG19" i="10"/>
  <c r="AF19" i="10"/>
  <c r="AI18" i="10"/>
  <c r="AH18" i="10"/>
  <c r="AG18" i="10"/>
  <c r="AF18" i="10"/>
  <c r="AI17" i="10"/>
  <c r="AH17" i="10"/>
  <c r="AG17" i="10"/>
  <c r="AF17" i="10"/>
  <c r="AI15" i="10"/>
  <c r="AH15" i="10"/>
  <c r="AG15" i="10"/>
  <c r="AF15" i="10"/>
  <c r="AI14" i="10"/>
  <c r="AH14" i="10"/>
  <c r="AG14" i="10"/>
  <c r="AF14" i="10"/>
  <c r="AI13" i="10"/>
  <c r="AH13" i="10"/>
  <c r="AG13" i="10"/>
  <c r="AF13" i="10"/>
  <c r="AI12" i="10"/>
  <c r="AH12" i="10"/>
  <c r="AG12" i="10"/>
  <c r="AF12" i="10"/>
  <c r="AI11" i="10"/>
  <c r="AH11" i="10"/>
  <c r="AG11" i="10"/>
  <c r="AF11" i="10"/>
  <c r="AI10" i="10"/>
  <c r="AH10" i="10"/>
  <c r="AG10" i="10"/>
  <c r="AF10" i="10"/>
  <c r="AI9" i="10"/>
  <c r="AH9" i="10"/>
  <c r="AG9" i="10"/>
  <c r="AF9" i="10"/>
  <c r="AI8" i="10"/>
  <c r="AH8" i="10"/>
  <c r="AG8" i="10"/>
  <c r="AF8" i="10"/>
  <c r="AI7" i="10"/>
  <c r="AH7" i="10"/>
  <c r="AG7" i="10"/>
  <c r="AF7" i="10"/>
  <c r="AI6" i="10"/>
  <c r="AH6" i="10"/>
  <c r="AG6" i="10"/>
  <c r="AF6" i="10"/>
  <c r="AI5" i="10"/>
  <c r="AH5" i="10"/>
  <c r="AG5" i="10"/>
  <c r="AF5" i="10"/>
  <c r="AD40" i="26"/>
  <c r="AA40" i="26"/>
  <c r="AC40" i="26"/>
  <c r="AB40" i="26"/>
  <c r="AD39" i="26"/>
  <c r="AA39" i="26"/>
  <c r="AC39" i="26"/>
  <c r="AB39" i="26"/>
  <c r="AD38" i="26"/>
  <c r="AA38" i="26"/>
  <c r="AC38" i="26"/>
  <c r="AB38" i="26"/>
  <c r="AD36" i="26"/>
  <c r="AC36" i="26"/>
  <c r="AB36" i="26"/>
  <c r="AA36" i="26"/>
  <c r="AD35" i="26"/>
  <c r="AC35" i="26"/>
  <c r="AB35" i="26"/>
  <c r="AA35" i="26"/>
  <c r="AD34" i="26"/>
  <c r="AC34" i="26"/>
  <c r="AB34" i="26"/>
  <c r="AA34" i="26"/>
  <c r="AD33" i="26"/>
  <c r="AC33" i="26"/>
  <c r="AB33" i="26"/>
  <c r="AA33" i="26"/>
  <c r="AD32" i="26"/>
  <c r="AC32" i="26"/>
  <c r="AB32" i="26"/>
  <c r="AA32" i="26"/>
  <c r="AD31" i="26"/>
  <c r="AC31" i="26"/>
  <c r="AB31" i="26"/>
  <c r="AA31" i="26"/>
  <c r="AD30" i="26"/>
  <c r="AC30" i="26"/>
  <c r="AB30" i="26"/>
  <c r="AA30" i="26"/>
  <c r="AD29" i="26"/>
  <c r="AC29" i="26"/>
  <c r="AB29" i="26"/>
  <c r="AA29" i="26"/>
  <c r="AD28" i="26"/>
  <c r="AC28" i="26"/>
  <c r="AB28" i="26"/>
  <c r="AA28" i="26"/>
  <c r="AD27" i="26"/>
  <c r="AC27" i="26"/>
  <c r="AB27" i="26"/>
  <c r="AA27" i="26"/>
  <c r="AD26" i="26"/>
  <c r="AC26" i="26"/>
  <c r="AB26" i="26"/>
  <c r="AA26" i="26"/>
  <c r="AD24" i="26"/>
  <c r="AC24" i="26"/>
  <c r="AB24" i="26"/>
  <c r="AA24" i="26"/>
  <c r="AD23" i="26"/>
  <c r="AC23" i="26"/>
  <c r="AB23" i="26"/>
  <c r="AA23" i="26"/>
  <c r="AD22" i="26"/>
  <c r="AC22" i="26"/>
  <c r="AB22" i="26"/>
  <c r="AA22" i="26"/>
  <c r="AD21" i="26"/>
  <c r="AC21" i="26"/>
  <c r="AB21" i="26"/>
  <c r="AA21" i="26"/>
  <c r="AD20" i="26"/>
  <c r="AC20" i="26"/>
  <c r="AB20" i="26"/>
  <c r="AA20" i="26"/>
  <c r="AD19" i="26"/>
  <c r="AC19" i="26"/>
  <c r="AB19" i="26"/>
  <c r="AA19" i="26"/>
  <c r="AD18" i="26"/>
  <c r="AC18" i="26"/>
  <c r="AB18" i="26"/>
  <c r="AA18" i="26"/>
  <c r="AD17" i="26"/>
  <c r="AC17" i="26"/>
  <c r="AB17" i="26"/>
  <c r="AA17" i="26"/>
  <c r="AD15" i="26"/>
  <c r="AC15" i="26"/>
  <c r="AB15" i="26"/>
  <c r="AA15" i="26"/>
  <c r="AD14" i="26"/>
  <c r="AC14" i="26"/>
  <c r="AB14" i="26"/>
  <c r="AA14" i="26"/>
  <c r="AD13" i="26"/>
  <c r="AC13" i="26"/>
  <c r="AB13" i="26"/>
  <c r="AA13" i="26"/>
  <c r="AD12" i="26"/>
  <c r="AC12" i="26"/>
  <c r="AB12" i="26"/>
  <c r="AA12" i="26"/>
  <c r="AD11" i="26"/>
  <c r="AC11" i="26"/>
  <c r="AB11" i="26"/>
  <c r="AA11" i="26"/>
  <c r="AD10" i="26"/>
  <c r="AC10" i="26"/>
  <c r="AB10" i="26"/>
  <c r="AA10" i="26"/>
  <c r="AD9" i="26"/>
  <c r="AC9" i="26"/>
  <c r="AB9" i="26"/>
  <c r="AA9" i="26"/>
  <c r="AD8" i="26"/>
  <c r="AC8" i="26"/>
  <c r="AB8" i="26"/>
  <c r="AA8" i="26"/>
  <c r="AD7" i="26"/>
  <c r="AC7" i="26"/>
  <c r="AB7" i="26"/>
  <c r="AA7" i="26"/>
  <c r="AD6" i="26"/>
  <c r="AC6" i="26"/>
  <c r="AB6" i="26"/>
  <c r="AA6" i="26"/>
  <c r="AD5" i="26"/>
  <c r="AC5" i="26"/>
  <c r="AB5" i="26"/>
  <c r="AA5" i="26"/>
  <c r="AK33" i="7"/>
  <c r="AJ33" i="7"/>
  <c r="AI33" i="7"/>
  <c r="AH33" i="7"/>
  <c r="AG33" i="7"/>
  <c r="AK32" i="7"/>
  <c r="AJ32" i="7"/>
  <c r="AI32" i="7"/>
  <c r="AH32" i="7"/>
  <c r="AG32" i="7"/>
  <c r="AK31" i="7"/>
  <c r="AJ31" i="7"/>
  <c r="AI31" i="7"/>
  <c r="AH31" i="7"/>
  <c r="AG31" i="7"/>
  <c r="AK30" i="7"/>
  <c r="AJ30" i="7"/>
  <c r="AI30" i="7"/>
  <c r="AH30" i="7"/>
  <c r="AG30" i="7"/>
  <c r="AK29" i="7"/>
  <c r="AJ29" i="7"/>
  <c r="AI29" i="7"/>
  <c r="AH29" i="7"/>
  <c r="AG29" i="7"/>
  <c r="AK28" i="7"/>
  <c r="AJ28" i="7"/>
  <c r="AI28" i="7"/>
  <c r="AH28" i="7"/>
  <c r="AG28" i="7"/>
  <c r="AK27" i="7"/>
  <c r="AJ27" i="7"/>
  <c r="AI27" i="7"/>
  <c r="AH27" i="7"/>
  <c r="AG27" i="7"/>
  <c r="AK26" i="7"/>
  <c r="AJ26" i="7"/>
  <c r="AI26" i="7"/>
  <c r="AH26" i="7"/>
  <c r="AG26" i="7"/>
  <c r="AK24" i="7"/>
  <c r="AJ24" i="7"/>
  <c r="AI24" i="7"/>
  <c r="AH24" i="7"/>
  <c r="AG24" i="7"/>
  <c r="AK23" i="7"/>
  <c r="AJ23" i="7"/>
  <c r="AI23" i="7"/>
  <c r="AH23" i="7"/>
  <c r="AG23" i="7"/>
  <c r="AK22" i="7"/>
  <c r="AJ22" i="7"/>
  <c r="AI22" i="7"/>
  <c r="AH22" i="7"/>
  <c r="AG22" i="7"/>
  <c r="AK21" i="7"/>
  <c r="AJ21" i="7"/>
  <c r="AI21" i="7"/>
  <c r="AH21" i="7"/>
  <c r="AG21" i="7"/>
  <c r="AK20" i="7"/>
  <c r="AJ20" i="7"/>
  <c r="AI20" i="7"/>
  <c r="AH20" i="7"/>
  <c r="AG20" i="7"/>
  <c r="AK19" i="7"/>
  <c r="AJ19" i="7"/>
  <c r="AI19" i="7"/>
  <c r="AH19" i="7"/>
  <c r="AG19" i="7"/>
  <c r="AK18" i="7"/>
  <c r="AJ18" i="7"/>
  <c r="AI18" i="7"/>
  <c r="AH18" i="7"/>
  <c r="AG18" i="7"/>
  <c r="AK17" i="7"/>
  <c r="AJ17" i="7"/>
  <c r="AI17" i="7"/>
  <c r="AH17" i="7"/>
  <c r="AG17" i="7"/>
  <c r="AK15" i="7"/>
  <c r="AJ15" i="7"/>
  <c r="AI15" i="7"/>
  <c r="AH15" i="7"/>
  <c r="AG15" i="7"/>
  <c r="AK14" i="7"/>
  <c r="AJ14" i="7"/>
  <c r="AI14" i="7"/>
  <c r="AH14" i="7"/>
  <c r="AG14" i="7"/>
  <c r="AK13" i="7"/>
  <c r="AJ13" i="7"/>
  <c r="AI13" i="7"/>
  <c r="AH13" i="7"/>
  <c r="AG13" i="7"/>
  <c r="AK12" i="7"/>
  <c r="AJ12" i="7"/>
  <c r="AI12" i="7"/>
  <c r="AH12" i="7"/>
  <c r="AG12" i="7"/>
  <c r="AK11" i="7"/>
  <c r="AJ11" i="7"/>
  <c r="AI11" i="7"/>
  <c r="AH11" i="7"/>
  <c r="AG11" i="7"/>
  <c r="AK10" i="7"/>
  <c r="AJ10" i="7"/>
  <c r="AI10" i="7"/>
  <c r="AH10" i="7"/>
  <c r="AG10" i="7"/>
  <c r="AK9" i="7"/>
  <c r="AJ9" i="7"/>
  <c r="AI9" i="7"/>
  <c r="AH9" i="7"/>
  <c r="AG9" i="7"/>
  <c r="AK8" i="7"/>
  <c r="AJ8" i="7"/>
  <c r="AI8" i="7"/>
  <c r="AH8" i="7"/>
  <c r="AG8" i="7"/>
  <c r="AK7" i="7"/>
  <c r="AJ7" i="7"/>
  <c r="AI7" i="7"/>
  <c r="AH7" i="7"/>
  <c r="AG7" i="7"/>
  <c r="AK6" i="7"/>
  <c r="AJ6" i="7"/>
  <c r="AI6" i="7"/>
  <c r="AH6" i="7"/>
  <c r="AG6" i="7"/>
  <c r="AK5" i="7"/>
  <c r="AJ5" i="7"/>
  <c r="AI5" i="7"/>
  <c r="AH5" i="7"/>
  <c r="AG5" i="7"/>
  <c r="R33" i="6"/>
  <c r="R32" i="6"/>
  <c r="T32" i="6"/>
  <c r="R31" i="6"/>
  <c r="S31" i="6"/>
  <c r="R30" i="6"/>
  <c r="R29" i="6"/>
  <c r="S29" i="6"/>
  <c r="R28" i="6"/>
  <c r="R27" i="6"/>
  <c r="T27" i="6"/>
  <c r="S27" i="6"/>
  <c r="R26" i="6"/>
  <c r="U26" i="6"/>
  <c r="R25" i="6"/>
  <c r="R24" i="6"/>
  <c r="U24" i="6"/>
  <c r="R23" i="6"/>
  <c r="R22" i="6"/>
  <c r="T22" i="6"/>
  <c r="R21" i="6"/>
  <c r="T21" i="6"/>
  <c r="R20" i="6"/>
  <c r="T20" i="6"/>
  <c r="R19" i="6"/>
  <c r="R18" i="6"/>
  <c r="T18" i="6"/>
  <c r="R17" i="6"/>
  <c r="T17" i="6"/>
  <c r="U17" i="6"/>
  <c r="S17" i="6"/>
  <c r="R15" i="6"/>
  <c r="R14" i="6"/>
  <c r="U14" i="6"/>
  <c r="R13" i="6"/>
  <c r="T13" i="6"/>
  <c r="U13" i="6"/>
  <c r="S13" i="6"/>
  <c r="R12" i="6"/>
  <c r="U12" i="6"/>
  <c r="T12" i="6"/>
  <c r="S12" i="6"/>
  <c r="R11" i="6"/>
  <c r="T11" i="6"/>
  <c r="U11" i="6"/>
  <c r="S11" i="6"/>
  <c r="R10" i="6"/>
  <c r="U10" i="6"/>
  <c r="R9" i="6"/>
  <c r="R8" i="6"/>
  <c r="U8" i="6"/>
  <c r="R7" i="6"/>
  <c r="R6" i="6"/>
  <c r="T6" i="6"/>
  <c r="U6" i="6"/>
  <c r="R5" i="6"/>
  <c r="AG41" i="5"/>
  <c r="AJ41" i="5"/>
  <c r="AI41" i="5"/>
  <c r="AH41" i="5"/>
  <c r="AG40" i="5"/>
  <c r="AJ40" i="5"/>
  <c r="AI40" i="5"/>
  <c r="AH40" i="5"/>
  <c r="AG39" i="5"/>
  <c r="AJ39" i="5"/>
  <c r="AI39" i="5"/>
  <c r="AH39" i="5"/>
  <c r="AG38" i="5"/>
  <c r="AJ38" i="5"/>
  <c r="AI38" i="5"/>
  <c r="AH38" i="5"/>
  <c r="AG36" i="5"/>
  <c r="AJ36" i="5"/>
  <c r="AI36" i="5"/>
  <c r="AH36" i="5"/>
  <c r="AG35" i="5"/>
  <c r="AJ35" i="5"/>
  <c r="AI35" i="5"/>
  <c r="AH35" i="5"/>
  <c r="AG34" i="5"/>
  <c r="AJ34" i="5"/>
  <c r="AI34" i="5"/>
  <c r="AH34" i="5"/>
  <c r="AG33" i="5"/>
  <c r="AJ33" i="5"/>
  <c r="AI33" i="5"/>
  <c r="AH33" i="5"/>
  <c r="AG32" i="5"/>
  <c r="AJ32" i="5"/>
  <c r="AI32" i="5"/>
  <c r="AH32" i="5"/>
  <c r="AG31" i="5"/>
  <c r="AJ31" i="5"/>
  <c r="AI31" i="5"/>
  <c r="AH31" i="5"/>
  <c r="AG30" i="5"/>
  <c r="AJ30" i="5"/>
  <c r="AI30" i="5"/>
  <c r="AH30" i="5"/>
  <c r="AG29" i="5"/>
  <c r="AJ29" i="5"/>
  <c r="AI29" i="5"/>
  <c r="AH29" i="5"/>
  <c r="AG28" i="5"/>
  <c r="AJ28" i="5"/>
  <c r="AI28" i="5"/>
  <c r="AH28" i="5"/>
  <c r="AG27" i="5"/>
  <c r="AH27" i="5"/>
  <c r="AJ27" i="5"/>
  <c r="AI27" i="5"/>
  <c r="AG26" i="5"/>
  <c r="AH26" i="5"/>
  <c r="AG25" i="5"/>
  <c r="AK24" i="5"/>
  <c r="AJ24" i="5"/>
  <c r="AI24" i="5"/>
  <c r="AH24" i="5"/>
  <c r="AK23" i="5"/>
  <c r="AJ23" i="5"/>
  <c r="AI23" i="5"/>
  <c r="AH23" i="5"/>
  <c r="AK22" i="5"/>
  <c r="AJ22" i="5"/>
  <c r="AI22" i="5"/>
  <c r="AH22" i="5"/>
  <c r="AK21" i="5"/>
  <c r="AJ21" i="5"/>
  <c r="AI21" i="5"/>
  <c r="AH21" i="5"/>
  <c r="AK20" i="5"/>
  <c r="AJ20" i="5"/>
  <c r="AI20" i="5"/>
  <c r="AH20" i="5"/>
  <c r="AK19" i="5"/>
  <c r="AJ19" i="5"/>
  <c r="AI19" i="5"/>
  <c r="AH19" i="5"/>
  <c r="AK18" i="5"/>
  <c r="AJ18" i="5"/>
  <c r="AI18" i="5"/>
  <c r="AH18" i="5"/>
  <c r="AK17" i="5"/>
  <c r="AJ17" i="5"/>
  <c r="AI17" i="5"/>
  <c r="AH17" i="5"/>
  <c r="AK15" i="5"/>
  <c r="AJ15" i="5"/>
  <c r="AI15" i="5"/>
  <c r="AH15" i="5"/>
  <c r="AK14" i="5"/>
  <c r="AJ14" i="5"/>
  <c r="AI14" i="5"/>
  <c r="AH14" i="5"/>
  <c r="AK13" i="5"/>
  <c r="AJ13" i="5"/>
  <c r="AI13" i="5"/>
  <c r="AH13" i="5"/>
  <c r="AK12" i="5"/>
  <c r="AJ12" i="5"/>
  <c r="AI12" i="5"/>
  <c r="AH12" i="5"/>
  <c r="AK11" i="5"/>
  <c r="AJ11" i="5"/>
  <c r="AI11" i="5"/>
  <c r="AH11" i="5"/>
  <c r="AK10" i="5"/>
  <c r="AJ10" i="5"/>
  <c r="AI10" i="5"/>
  <c r="AH10" i="5"/>
  <c r="AK9" i="5"/>
  <c r="AJ9" i="5"/>
  <c r="AI9" i="5"/>
  <c r="AH9" i="5"/>
  <c r="AK8" i="5"/>
  <c r="AJ8" i="5"/>
  <c r="AI8" i="5"/>
  <c r="AH8" i="5"/>
  <c r="AK7" i="5"/>
  <c r="AJ7" i="5"/>
  <c r="AI7" i="5"/>
  <c r="AH7" i="5"/>
  <c r="AK6" i="5"/>
  <c r="AJ6" i="5"/>
  <c r="AI6" i="5"/>
  <c r="AH6" i="5"/>
  <c r="AK5" i="5"/>
  <c r="AJ5" i="5"/>
  <c r="AI5" i="5"/>
  <c r="AH5" i="5"/>
  <c r="AM39" i="23"/>
  <c r="AL39" i="23"/>
  <c r="AK39" i="23"/>
  <c r="AJ39" i="23"/>
  <c r="AM38" i="23"/>
  <c r="AL38" i="23"/>
  <c r="AK38" i="23"/>
  <c r="AJ38" i="23"/>
  <c r="AM37" i="23"/>
  <c r="AL37" i="23"/>
  <c r="AK37" i="23"/>
  <c r="AJ37" i="23"/>
  <c r="AM36" i="23"/>
  <c r="AL36" i="23"/>
  <c r="AK36" i="23"/>
  <c r="AJ36" i="23"/>
  <c r="AM35" i="23"/>
  <c r="AL35" i="23"/>
  <c r="AK35" i="23"/>
  <c r="AJ35" i="23"/>
  <c r="AM33" i="23"/>
  <c r="AL33" i="23"/>
  <c r="AK33" i="23"/>
  <c r="AJ33" i="23"/>
  <c r="AM32" i="23"/>
  <c r="AL32" i="23"/>
  <c r="AK32" i="23"/>
  <c r="AJ32" i="23"/>
  <c r="AM31" i="23"/>
  <c r="AL31" i="23"/>
  <c r="AK31" i="23"/>
  <c r="AJ31" i="23"/>
  <c r="AM30" i="23"/>
  <c r="AL30" i="23"/>
  <c r="AK30" i="23"/>
  <c r="AJ30" i="23"/>
  <c r="AM29" i="23"/>
  <c r="AL29" i="23"/>
  <c r="AK29" i="23"/>
  <c r="AJ29" i="23"/>
  <c r="AM27" i="23"/>
  <c r="AL27" i="23"/>
  <c r="AK27" i="23"/>
  <c r="AJ27" i="23"/>
  <c r="AM26" i="23"/>
  <c r="AL26" i="23"/>
  <c r="AK26" i="23"/>
  <c r="AJ26" i="23"/>
  <c r="AI25" i="23"/>
  <c r="AI24" i="23"/>
  <c r="AI23" i="23"/>
  <c r="AL23" i="23"/>
  <c r="AI22" i="23"/>
  <c r="AL22" i="23"/>
  <c r="AI21" i="23"/>
  <c r="AL21" i="23"/>
  <c r="AI20" i="23"/>
  <c r="AK20" i="23"/>
  <c r="AL20" i="23"/>
  <c r="AI19" i="23"/>
  <c r="AL19" i="23"/>
  <c r="AI18" i="23"/>
  <c r="AJ18" i="23"/>
  <c r="AI17" i="23"/>
  <c r="AK17" i="23"/>
  <c r="AI15" i="23"/>
  <c r="AI14" i="23"/>
  <c r="AK14" i="23"/>
  <c r="AI13" i="23"/>
  <c r="AK13" i="23"/>
  <c r="AI12" i="23"/>
  <c r="AL12" i="23"/>
  <c r="AI11" i="23"/>
  <c r="AI10" i="23"/>
  <c r="AK10" i="23"/>
  <c r="AI9" i="23"/>
  <c r="AL9" i="23"/>
  <c r="AI8" i="23"/>
  <c r="AI7" i="23"/>
  <c r="AI6" i="23"/>
  <c r="AK6" i="23"/>
  <c r="AI5" i="23"/>
  <c r="AL5" i="23"/>
  <c r="S6" i="6"/>
  <c r="S8" i="6"/>
  <c r="S10" i="6"/>
  <c r="D14" i="6"/>
  <c r="S19" i="6"/>
  <c r="S20" i="6"/>
  <c r="U20" i="6"/>
  <c r="T28" i="6"/>
  <c r="T30" i="6"/>
  <c r="T10" i="6"/>
  <c r="T7" i="6"/>
  <c r="U22" i="6"/>
  <c r="U27" i="6"/>
  <c r="U31" i="6"/>
  <c r="U33" i="6"/>
  <c r="X15" i="34"/>
  <c r="X17" i="34"/>
  <c r="E5" i="23"/>
  <c r="T8" i="34"/>
  <c r="E6" i="23"/>
  <c r="F6" i="23"/>
  <c r="G7" i="23"/>
  <c r="D7" i="23"/>
  <c r="AJ12" i="23"/>
  <c r="G5" i="23"/>
  <c r="F5" i="23"/>
  <c r="T12" i="34"/>
  <c r="F9" i="23"/>
  <c r="T10" i="34"/>
  <c r="E16" i="10"/>
  <c r="C24" i="10"/>
  <c r="AD27" i="34"/>
  <c r="D34" i="10"/>
  <c r="S22" i="6"/>
  <c r="S23" i="6"/>
  <c r="T23" i="6"/>
  <c r="U23" i="6"/>
  <c r="S33" i="6"/>
  <c r="T33" i="6"/>
  <c r="E26" i="10"/>
  <c r="D28" i="10"/>
  <c r="AJ26" i="5"/>
  <c r="AI26" i="5"/>
  <c r="T14" i="6"/>
  <c r="S14" i="6"/>
  <c r="E18" i="10"/>
  <c r="E20" i="10"/>
  <c r="S26" i="6"/>
  <c r="T26" i="6"/>
  <c r="U5" i="6"/>
  <c r="S5" i="6"/>
  <c r="S30" i="6"/>
  <c r="U30" i="6"/>
  <c r="T15" i="6"/>
  <c r="U15" i="6"/>
  <c r="S15" i="6"/>
  <c r="S28" i="6"/>
  <c r="U28" i="6"/>
  <c r="E21" i="10"/>
  <c r="E31" i="5"/>
  <c r="F17" i="10"/>
  <c r="F19" i="10"/>
  <c r="F22" i="10"/>
  <c r="F23" i="10"/>
  <c r="E27" i="10"/>
  <c r="F29" i="10"/>
  <c r="E30" i="10"/>
  <c r="F32" i="10"/>
  <c r="E33" i="10"/>
  <c r="F35" i="10"/>
  <c r="E36" i="10"/>
  <c r="C15" i="10"/>
  <c r="AD18" i="34"/>
  <c r="E31" i="10"/>
  <c r="E38" i="5"/>
  <c r="E41" i="5"/>
  <c r="AK22" i="23"/>
  <c r="AJ19" i="23"/>
  <c r="AK18" i="23"/>
  <c r="AJ14" i="23"/>
  <c r="AJ21" i="23"/>
  <c r="AL14" i="23"/>
  <c r="AL18" i="23"/>
  <c r="AJ5" i="23"/>
  <c r="AK5" i="23"/>
  <c r="AJ10" i="23"/>
  <c r="AK12" i="23"/>
  <c r="AJ20" i="23"/>
  <c r="AJ6" i="23"/>
  <c r="AJ22" i="23"/>
  <c r="AK21" i="23"/>
  <c r="AJ13" i="23"/>
  <c r="AJ23" i="23"/>
  <c r="AK19" i="23"/>
  <c r="AL13" i="23"/>
  <c r="AK23" i="23"/>
  <c r="T14" i="34"/>
  <c r="AV8" i="37"/>
  <c r="AE17" i="34"/>
  <c r="T31" i="6"/>
  <c r="X13" i="34"/>
  <c r="E14" i="6"/>
  <c r="T8" i="6"/>
  <c r="D13" i="6"/>
  <c r="X27" i="34"/>
  <c r="E33" i="6"/>
  <c r="D32" i="6"/>
  <c r="G33" i="6"/>
  <c r="F27" i="6"/>
  <c r="D33" i="6"/>
  <c r="F14" i="6"/>
  <c r="S21" i="6"/>
  <c r="E29" i="6"/>
  <c r="E32" i="6"/>
  <c r="T24" i="6"/>
  <c r="S24" i="6"/>
  <c r="X22" i="34"/>
  <c r="T29" i="6"/>
  <c r="U29" i="6"/>
  <c r="X20" i="34"/>
  <c r="X8" i="34"/>
  <c r="G5" i="6"/>
  <c r="D5" i="6"/>
  <c r="E5" i="6"/>
  <c r="X12" i="34"/>
  <c r="X16" i="34"/>
  <c r="G13" i="6"/>
  <c r="E13" i="6"/>
  <c r="G29" i="6"/>
  <c r="D29" i="6"/>
  <c r="E31" i="6"/>
  <c r="D31" i="6"/>
  <c r="G31" i="6"/>
  <c r="U9" i="6"/>
  <c r="T9" i="6"/>
  <c r="S9" i="6"/>
  <c r="U18" i="6"/>
  <c r="S18" i="6"/>
  <c r="X25" i="34"/>
  <c r="G35" i="6"/>
  <c r="X9" i="34"/>
  <c r="T5" i="6"/>
  <c r="U21" i="6"/>
  <c r="X24" i="34"/>
  <c r="U7" i="6"/>
  <c r="S7" i="6"/>
  <c r="T19" i="6"/>
  <c r="U19" i="6"/>
  <c r="S32" i="6"/>
  <c r="U32" i="6"/>
  <c r="E35" i="6"/>
  <c r="D35" i="6"/>
  <c r="G26" i="6"/>
  <c r="F26" i="6"/>
  <c r="E26" i="6"/>
  <c r="D27" i="6"/>
  <c r="G30" i="6"/>
  <c r="G32" i="6"/>
  <c r="V18" i="34"/>
  <c r="V26" i="34"/>
  <c r="D23" i="5"/>
  <c r="G39" i="5"/>
  <c r="F8" i="5"/>
  <c r="F32" i="5"/>
  <c r="D32" i="5"/>
  <c r="D5" i="5"/>
  <c r="D27" i="5"/>
  <c r="D29" i="5"/>
  <c r="V11" i="34"/>
  <c r="V15" i="34"/>
  <c r="V19" i="34"/>
  <c r="E33" i="5"/>
  <c r="E40" i="5"/>
  <c r="D8" i="5"/>
  <c r="F21" i="5"/>
  <c r="E34" i="5"/>
  <c r="E37" i="5"/>
  <c r="D39" i="5"/>
  <c r="V29" i="34"/>
  <c r="F5" i="5"/>
  <c r="D28" i="5"/>
  <c r="F28" i="5"/>
  <c r="F39" i="5"/>
  <c r="D36" i="5"/>
  <c r="G36" i="5"/>
  <c r="D42" i="5"/>
  <c r="F40" i="5"/>
  <c r="F34" i="5"/>
  <c r="F30" i="5"/>
  <c r="F42" i="5"/>
  <c r="AE44" i="34"/>
  <c r="AL8" i="23"/>
  <c r="AK8" i="23"/>
  <c r="AL24" i="23"/>
  <c r="AJ24" i="23"/>
  <c r="AK24" i="23"/>
  <c r="G8" i="23"/>
  <c r="E8" i="23"/>
  <c r="AJ8" i="23"/>
  <c r="F8" i="23"/>
  <c r="D8" i="23"/>
  <c r="AL6" i="23"/>
  <c r="AK9" i="23"/>
  <c r="AJ9" i="23"/>
  <c r="E9" i="23"/>
  <c r="G9" i="23"/>
  <c r="D9" i="23"/>
  <c r="AL15" i="23"/>
  <c r="AJ15" i="23"/>
  <c r="AK15" i="23"/>
  <c r="D10" i="23"/>
  <c r="F10" i="23"/>
  <c r="T13" i="34"/>
  <c r="E10" i="23"/>
  <c r="G10" i="23"/>
  <c r="T11" i="34"/>
  <c r="AL10" i="23"/>
  <c r="AK7" i="23"/>
  <c r="AL7" i="23"/>
  <c r="AJ7" i="23"/>
  <c r="AK11" i="23"/>
  <c r="AL11" i="23"/>
  <c r="AJ11" i="23"/>
  <c r="AL17" i="23"/>
  <c r="AJ17" i="23"/>
  <c r="F7" i="23"/>
  <c r="E7" i="23"/>
  <c r="AE13" i="34"/>
  <c r="AE43" i="34"/>
  <c r="AE9" i="34"/>
  <c r="BB34" i="37"/>
  <c r="AV34" i="37" s="1"/>
  <c r="BB16" i="37"/>
  <c r="AV16" i="37"/>
  <c r="BB24" i="37"/>
  <c r="AT24" i="37" s="1"/>
  <c r="BB28" i="37"/>
  <c r="AT28" i="37" s="1"/>
  <c r="BB37" i="37"/>
  <c r="AV37" i="37"/>
  <c r="BB21" i="37"/>
  <c r="BB13" i="37"/>
  <c r="AR13" i="37" s="1"/>
  <c r="BB42" i="37"/>
  <c r="AV42" i="37" s="1"/>
  <c r="BB27" i="37"/>
  <c r="AT27" i="37"/>
  <c r="BB43" i="37"/>
  <c r="AR43" i="37" s="1"/>
  <c r="AT8" i="37"/>
  <c r="D8" i="37" s="1"/>
  <c r="BB25" i="37"/>
  <c r="AV25" i="37"/>
  <c r="BB10" i="37"/>
  <c r="BB36" i="37"/>
  <c r="BB39" i="37"/>
  <c r="AV39" i="37"/>
  <c r="BB17" i="37"/>
  <c r="BB40" i="37"/>
  <c r="AR40" i="37"/>
  <c r="BB41" i="37"/>
  <c r="AV41" i="37"/>
  <c r="BB33" i="37"/>
  <c r="BB19" i="37"/>
  <c r="BB32" i="37"/>
  <c r="AV32" i="37"/>
  <c r="BB44" i="37"/>
  <c r="AT44" i="37" s="1"/>
  <c r="K44" i="37" s="1"/>
  <c r="BB30" i="37"/>
  <c r="BB38" i="37"/>
  <c r="AV38" i="37" s="1"/>
  <c r="BB14" i="37"/>
  <c r="BB22" i="37"/>
  <c r="AV22" i="37"/>
  <c r="BB26" i="37"/>
  <c r="AT26" i="37" s="1"/>
  <c r="BB23" i="37"/>
  <c r="AT23" i="37"/>
  <c r="BB20" i="37"/>
  <c r="BB9" i="37"/>
  <c r="BB46" i="37"/>
  <c r="AR46" i="37"/>
  <c r="J46" i="37"/>
  <c r="BB11" i="37"/>
  <c r="BB15" i="37"/>
  <c r="BB29" i="37"/>
  <c r="BB18" i="37"/>
  <c r="BB31" i="37"/>
  <c r="AT31" i="37" s="1"/>
  <c r="BB12" i="37"/>
  <c r="AT12" i="37"/>
  <c r="BB45" i="37"/>
  <c r="BB35" i="37"/>
  <c r="AE40" i="34"/>
  <c r="Y40" i="34" s="1"/>
  <c r="AE14" i="34"/>
  <c r="AE31" i="34"/>
  <c r="AE16" i="34"/>
  <c r="W16" i="34" s="1"/>
  <c r="AE39" i="34"/>
  <c r="D36" i="10"/>
  <c r="D30" i="10"/>
  <c r="E19" i="10"/>
  <c r="D21" i="10"/>
  <c r="D20" i="10"/>
  <c r="C28" i="10"/>
  <c r="AD31" i="34"/>
  <c r="E35" i="10"/>
  <c r="E29" i="10"/>
  <c r="E17" i="10"/>
  <c r="D31" i="10"/>
  <c r="D33" i="10"/>
  <c r="D27" i="10"/>
  <c r="D18" i="10"/>
  <c r="D26" i="10"/>
  <c r="C34" i="10"/>
  <c r="AD37" i="34"/>
  <c r="D16" i="10"/>
  <c r="E32" i="10"/>
  <c r="E23" i="10"/>
  <c r="E22" i="10"/>
  <c r="AT39" i="37"/>
  <c r="AT41" i="37"/>
  <c r="K41" i="37" s="1"/>
  <c r="AT22" i="37"/>
  <c r="AT21" i="37"/>
  <c r="AV44" i="37"/>
  <c r="AV31" i="37"/>
  <c r="AV28" i="37"/>
  <c r="AV24" i="37"/>
  <c r="E29" i="5"/>
  <c r="E42" i="5"/>
  <c r="E28" i="5"/>
  <c r="E39" i="5"/>
  <c r="E23" i="5"/>
  <c r="E32" i="5"/>
  <c r="E36" i="5"/>
  <c r="E27" i="5"/>
  <c r="AR37" i="37"/>
  <c r="M37" i="37" s="1"/>
  <c r="W9" i="34"/>
  <c r="AT16" i="37"/>
  <c r="AR34" i="37"/>
  <c r="E34" i="37"/>
  <c r="AT15" i="37"/>
  <c r="AR44" i="37"/>
  <c r="G44" i="37"/>
  <c r="AR41" i="37"/>
  <c r="G41" i="37"/>
  <c r="G46" i="37"/>
  <c r="AT37" i="37"/>
  <c r="O8" i="37"/>
  <c r="AV13" i="37"/>
  <c r="AT34" i="37"/>
  <c r="AV27" i="37"/>
  <c r="AT42" i="37"/>
  <c r="AR28" i="37"/>
  <c r="AT43" i="37"/>
  <c r="J8" i="37"/>
  <c r="AR42" i="37"/>
  <c r="AV40" i="37"/>
  <c r="E40" i="37"/>
  <c r="AV43" i="37"/>
  <c r="AT25" i="37"/>
  <c r="AV23" i="37"/>
  <c r="AT46" i="37"/>
  <c r="K46" i="37" s="1"/>
  <c r="C46" i="37"/>
  <c r="AR39" i="37"/>
  <c r="AR32" i="37"/>
  <c r="J32" i="37" s="1"/>
  <c r="AT13" i="37"/>
  <c r="AR12" i="37"/>
  <c r="C12" i="37" s="1"/>
  <c r="AT30" i="37"/>
  <c r="AV30" i="37"/>
  <c r="AR30" i="37"/>
  <c r="AR36" i="37"/>
  <c r="AV36" i="37"/>
  <c r="N8" i="37"/>
  <c r="AR31" i="37"/>
  <c r="O31" i="37" s="1"/>
  <c r="AT40" i="37"/>
  <c r="K40" i="37"/>
  <c r="AV15" i="37"/>
  <c r="AV26" i="37"/>
  <c r="AV12" i="37"/>
  <c r="AV20" i="37"/>
  <c r="AT20" i="37"/>
  <c r="H8" i="37"/>
  <c r="AT14" i="37"/>
  <c r="AR14" i="37"/>
  <c r="J40" i="37"/>
  <c r="C40" i="37"/>
  <c r="G40" i="37"/>
  <c r="AT32" i="37"/>
  <c r="AV46" i="37"/>
  <c r="E46" i="37"/>
  <c r="AT36" i="37"/>
  <c r="AV14" i="37"/>
  <c r="AR11" i="37"/>
  <c r="AV11" i="37"/>
  <c r="AT11" i="37"/>
  <c r="AT19" i="37"/>
  <c r="AT17" i="37"/>
  <c r="AV17" i="37"/>
  <c r="AR45" i="37"/>
  <c r="AV45" i="37"/>
  <c r="AT45" i="37"/>
  <c r="AT29" i="37"/>
  <c r="AV29" i="37"/>
  <c r="AR29" i="37"/>
  <c r="AV35" i="37"/>
  <c r="AR35" i="37"/>
  <c r="AT35" i="37"/>
  <c r="Y39" i="34"/>
  <c r="W39" i="34"/>
  <c r="U39" i="34"/>
  <c r="Y16" i="34"/>
  <c r="Y14" i="34"/>
  <c r="U14" i="34"/>
  <c r="W14" i="34"/>
  <c r="W40" i="34"/>
  <c r="U40" i="34"/>
  <c r="D23" i="10"/>
  <c r="C16" i="10"/>
  <c r="AD19" i="34"/>
  <c r="C26" i="10"/>
  <c r="AD29" i="34"/>
  <c r="C27" i="10"/>
  <c r="AD30" i="34"/>
  <c r="C31" i="10"/>
  <c r="AD34" i="34"/>
  <c r="D29" i="10"/>
  <c r="C21" i="10"/>
  <c r="AD24" i="34"/>
  <c r="C30" i="10"/>
  <c r="AD33" i="34"/>
  <c r="D22" i="10"/>
  <c r="D32" i="10"/>
  <c r="C33" i="10"/>
  <c r="AD36" i="34"/>
  <c r="D35" i="10"/>
  <c r="C36" i="10"/>
  <c r="AD39" i="34"/>
  <c r="C18" i="10"/>
  <c r="AD21" i="34"/>
  <c r="D17" i="10"/>
  <c r="C20" i="10"/>
  <c r="AD23" i="34"/>
  <c r="D19" i="10"/>
  <c r="C41" i="37"/>
  <c r="K39" i="37"/>
  <c r="H40" i="37"/>
  <c r="E44" i="37"/>
  <c r="C34" i="37"/>
  <c r="G40" i="34"/>
  <c r="G37" i="37"/>
  <c r="E37" i="37"/>
  <c r="K37" i="37"/>
  <c r="F32" i="37"/>
  <c r="D44" i="37"/>
  <c r="J41" i="37"/>
  <c r="C37" i="37"/>
  <c r="C44" i="37"/>
  <c r="E41" i="37"/>
  <c r="J37" i="37"/>
  <c r="J12" i="37"/>
  <c r="F43" i="37"/>
  <c r="E40" i="34"/>
  <c r="P37" i="37"/>
  <c r="D40" i="37"/>
  <c r="F40" i="37"/>
  <c r="F42" i="37"/>
  <c r="J34" i="37"/>
  <c r="G34" i="37"/>
  <c r="M34" i="37"/>
  <c r="E32" i="37"/>
  <c r="O34" i="37"/>
  <c r="H37" i="37"/>
  <c r="O37" i="37"/>
  <c r="H46" i="37"/>
  <c r="O32" i="37"/>
  <c r="D34" i="37"/>
  <c r="F37" i="37"/>
  <c r="D43" i="37"/>
  <c r="D37" i="37"/>
  <c r="K43" i="37"/>
  <c r="P39" i="37"/>
  <c r="H39" i="37"/>
  <c r="N37" i="37"/>
  <c r="E31" i="37"/>
  <c r="J44" i="37"/>
  <c r="H44" i="37"/>
  <c r="F41" i="37"/>
  <c r="H41" i="37"/>
  <c r="F44" i="37"/>
  <c r="D41" i="37"/>
  <c r="C42" i="37"/>
  <c r="K36" i="37"/>
  <c r="E12" i="37"/>
  <c r="H31" i="37"/>
  <c r="K31" i="37"/>
  <c r="G32" i="37"/>
  <c r="M12" i="37"/>
  <c r="K42" i="37"/>
  <c r="H12" i="37"/>
  <c r="G12" i="37"/>
  <c r="E42" i="37"/>
  <c r="M32" i="37"/>
  <c r="F12" i="37"/>
  <c r="S12" i="37"/>
  <c r="P12" i="37"/>
  <c r="N31" i="37"/>
  <c r="D32" i="37"/>
  <c r="H32" i="37"/>
  <c r="N32" i="37"/>
  <c r="D31" i="37"/>
  <c r="D42" i="37"/>
  <c r="G42" i="37"/>
  <c r="H42" i="37"/>
  <c r="J42" i="37"/>
  <c r="C32" i="37"/>
  <c r="C31" i="37"/>
  <c r="G31" i="37"/>
  <c r="D39" i="37"/>
  <c r="K32" i="37"/>
  <c r="P32" i="37"/>
  <c r="D46" i="37"/>
  <c r="D36" i="37"/>
  <c r="P36" i="37"/>
  <c r="N36" i="37"/>
  <c r="O39" i="37"/>
  <c r="J39" i="37"/>
  <c r="M39" i="37"/>
  <c r="C39" i="37"/>
  <c r="G39" i="37"/>
  <c r="O12" i="37"/>
  <c r="F31" i="37"/>
  <c r="J31" i="37"/>
  <c r="E36" i="37"/>
  <c r="M36" i="37"/>
  <c r="J36" i="37"/>
  <c r="O36" i="37"/>
  <c r="F36" i="37"/>
  <c r="G36" i="37"/>
  <c r="H36" i="37"/>
  <c r="C36" i="37"/>
  <c r="C30" i="37"/>
  <c r="M30" i="37"/>
  <c r="D30" i="37"/>
  <c r="O30" i="37"/>
  <c r="H30" i="37"/>
  <c r="P30" i="37"/>
  <c r="K30" i="37"/>
  <c r="J30" i="37"/>
  <c r="F30" i="37"/>
  <c r="N30" i="37"/>
  <c r="E30" i="37"/>
  <c r="G30" i="37"/>
  <c r="P14" i="37"/>
  <c r="J14" i="37"/>
  <c r="O14" i="37"/>
  <c r="C14" i="37"/>
  <c r="H14" i="37"/>
  <c r="K14" i="37"/>
  <c r="G14" i="37"/>
  <c r="D14" i="37"/>
  <c r="K12" i="37"/>
  <c r="D12" i="37"/>
  <c r="N12" i="37"/>
  <c r="F46" i="37"/>
  <c r="P31" i="37"/>
  <c r="M31" i="37"/>
  <c r="C11" i="37"/>
  <c r="O11" i="37"/>
  <c r="P11" i="37"/>
  <c r="F11" i="37"/>
  <c r="S11" i="37" s="1"/>
  <c r="D11" i="37"/>
  <c r="M11" i="37"/>
  <c r="K11" i="37"/>
  <c r="J11" i="37"/>
  <c r="G11" i="37"/>
  <c r="N11" i="37"/>
  <c r="E11" i="37"/>
  <c r="H11" i="37"/>
  <c r="J29" i="37"/>
  <c r="K29" i="37"/>
  <c r="O29" i="37"/>
  <c r="D29" i="37"/>
  <c r="H29" i="37"/>
  <c r="G29" i="37"/>
  <c r="P29" i="37"/>
  <c r="C29" i="37"/>
  <c r="C45" i="37"/>
  <c r="F45" i="37"/>
  <c r="K45" i="37"/>
  <c r="D45" i="37"/>
  <c r="G45" i="37"/>
  <c r="E45" i="37"/>
  <c r="H45" i="37"/>
  <c r="J45" i="37"/>
  <c r="G35" i="37"/>
  <c r="C35" i="37"/>
  <c r="J35" i="37"/>
  <c r="E35" i="37"/>
  <c r="M35" i="37"/>
  <c r="O35" i="37"/>
  <c r="E14" i="34"/>
  <c r="P39" i="34"/>
  <c r="J39" i="34"/>
  <c r="N39" i="34"/>
  <c r="H39" i="34"/>
  <c r="E39" i="34"/>
  <c r="M39" i="34"/>
  <c r="G39" i="34"/>
  <c r="C39" i="34"/>
  <c r="F39" i="34"/>
  <c r="O39" i="34"/>
  <c r="D39" i="34"/>
  <c r="K39" i="34"/>
  <c r="D40" i="34"/>
  <c r="K40" i="34"/>
  <c r="J40" i="34"/>
  <c r="C40" i="34"/>
  <c r="C22" i="10"/>
  <c r="AD25" i="34"/>
  <c r="C29" i="10"/>
  <c r="AD32" i="34"/>
  <c r="C32" i="10"/>
  <c r="AD35" i="34"/>
  <c r="C23" i="10"/>
  <c r="AD26" i="34"/>
  <c r="C35" i="10"/>
  <c r="AD38" i="34"/>
  <c r="C19" i="10"/>
  <c r="AD22" i="34"/>
  <c r="C17" i="10"/>
  <c r="AD20" i="34"/>
  <c r="AQ15" i="37"/>
  <c r="AR15" i="37"/>
  <c r="K15" i="37" s="1"/>
  <c r="AQ23" i="37"/>
  <c r="AR23" i="37"/>
  <c r="AQ24" i="37"/>
  <c r="AR24" i="37"/>
  <c r="F24" i="37" s="1"/>
  <c r="AQ21" i="37"/>
  <c r="AR21" i="37"/>
  <c r="AQ19" i="37"/>
  <c r="AR19" i="37"/>
  <c r="AQ22" i="37"/>
  <c r="AR22" i="37"/>
  <c r="AQ25" i="37"/>
  <c r="AR25" i="37"/>
  <c r="H25" i="37"/>
  <c r="AQ17" i="37"/>
  <c r="AR17" i="37"/>
  <c r="AQ18" i="37"/>
  <c r="AR18" i="37"/>
  <c r="T16" i="34"/>
  <c r="U16" i="34"/>
  <c r="E16" i="34" s="1"/>
  <c r="F14" i="23"/>
  <c r="AQ27" i="37"/>
  <c r="AR27" i="37"/>
  <c r="E27" i="37" s="1"/>
  <c r="AQ20" i="37"/>
  <c r="AR20" i="37"/>
  <c r="O20" i="37" s="1"/>
  <c r="F13" i="23"/>
  <c r="AQ16" i="37"/>
  <c r="AR16" i="37"/>
  <c r="N16" i="37"/>
  <c r="T23" i="34"/>
  <c r="AQ26" i="37"/>
  <c r="AR26" i="37"/>
  <c r="D14" i="23"/>
  <c r="D13" i="23"/>
  <c r="G13" i="23"/>
  <c r="F24" i="23"/>
  <c r="E24" i="23"/>
  <c r="D24" i="23"/>
  <c r="G24" i="23"/>
  <c r="T20" i="34"/>
  <c r="T24" i="34"/>
  <c r="F27" i="37"/>
  <c r="T19" i="34"/>
  <c r="H16" i="34"/>
  <c r="F15" i="37"/>
  <c r="C16" i="37"/>
  <c r="T22" i="34"/>
  <c r="J18" i="37"/>
  <c r="D12" i="23"/>
  <c r="G12" i="23"/>
  <c r="T15" i="34"/>
  <c r="F12" i="23"/>
  <c r="E12" i="23"/>
  <c r="E26" i="37"/>
  <c r="K26" i="37"/>
  <c r="H26" i="37"/>
  <c r="D26" i="37"/>
  <c r="N26" i="37"/>
  <c r="O26" i="37"/>
  <c r="G16" i="37"/>
  <c r="M16" i="37"/>
  <c r="H16" i="37"/>
  <c r="O16" i="37"/>
  <c r="J16" i="37"/>
  <c r="E16" i="37"/>
  <c r="D16" i="37"/>
  <c r="K16" i="37"/>
  <c r="P16" i="37"/>
  <c r="N20" i="37"/>
  <c r="J20" i="37"/>
  <c r="H20" i="37"/>
  <c r="G20" i="37"/>
  <c r="F20" i="37"/>
  <c r="P20" i="37"/>
  <c r="E20" i="37"/>
  <c r="D20" i="37"/>
  <c r="K20" i="37"/>
  <c r="M20" i="37"/>
  <c r="C20" i="37"/>
  <c r="M16" i="34"/>
  <c r="O16" i="34"/>
  <c r="F16" i="34"/>
  <c r="G16" i="34"/>
  <c r="N16" i="34"/>
  <c r="K16" i="34"/>
  <c r="D16" i="34"/>
  <c r="C16" i="34"/>
  <c r="J16" i="34"/>
  <c r="M17" i="37"/>
  <c r="N17" i="37"/>
  <c r="O17" i="37"/>
  <c r="E17" i="37"/>
  <c r="C17" i="37"/>
  <c r="D17" i="37"/>
  <c r="G17" i="37"/>
  <c r="J17" i="37"/>
  <c r="K17" i="37"/>
  <c r="F17" i="37"/>
  <c r="H17" i="37"/>
  <c r="P17" i="37"/>
  <c r="P16" i="34"/>
  <c r="G26" i="37"/>
  <c r="F16" i="37"/>
  <c r="T25" i="34"/>
  <c r="T18" i="34"/>
  <c r="G25" i="37"/>
  <c r="E25" i="37"/>
  <c r="D25" i="37"/>
  <c r="N25" i="37"/>
  <c r="O25" i="37"/>
  <c r="C25" i="37"/>
  <c r="K25" i="37"/>
  <c r="F25" i="37"/>
  <c r="J25" i="37"/>
  <c r="M25" i="37"/>
  <c r="H19" i="37"/>
  <c r="O19" i="37"/>
  <c r="G19" i="37"/>
  <c r="D19" i="37"/>
  <c r="J19" i="37"/>
  <c r="C19" i="37"/>
  <c r="K19" i="37"/>
  <c r="P19" i="37"/>
  <c r="J21" i="37"/>
  <c r="D21" i="37"/>
  <c r="C21" i="37"/>
  <c r="H21" i="37"/>
  <c r="K21" i="37"/>
  <c r="G21" i="37"/>
  <c r="P21" i="37"/>
  <c r="N27" i="37"/>
  <c r="E14" i="23"/>
  <c r="T17" i="34"/>
  <c r="G14" i="23"/>
  <c r="E13" i="23"/>
  <c r="K22" i="37"/>
  <c r="N22" i="37"/>
  <c r="E22" i="37"/>
  <c r="J22" i="37"/>
  <c r="G22" i="37"/>
  <c r="O22" i="37"/>
  <c r="H22" i="37"/>
  <c r="C22" i="37"/>
  <c r="D22" i="37"/>
  <c r="M22" i="37"/>
  <c r="F22" i="37"/>
  <c r="P22" i="37"/>
  <c r="O21" i="37"/>
  <c r="K23" i="37"/>
  <c r="O23" i="37"/>
  <c r="G23" i="37"/>
  <c r="N23" i="37"/>
  <c r="E23" i="37"/>
  <c r="H23" i="37"/>
  <c r="C23" i="37"/>
  <c r="J23" i="37"/>
  <c r="M23" i="37"/>
  <c r="F23" i="37"/>
  <c r="P23" i="37"/>
  <c r="D23" i="37"/>
  <c r="T27" i="34"/>
  <c r="T26" i="34"/>
  <c r="G27" i="37"/>
  <c r="M27" i="37"/>
  <c r="K27" i="37"/>
  <c r="D27" i="37"/>
  <c r="C27" i="37"/>
  <c r="P27" i="37"/>
  <c r="O27" i="37"/>
  <c r="J27" i="37"/>
  <c r="H27" i="37"/>
  <c r="T21" i="34"/>
  <c r="P25" i="37"/>
  <c r="K24" i="37"/>
  <c r="N24" i="37"/>
  <c r="G24" i="37"/>
  <c r="H24" i="37"/>
  <c r="P24" i="37"/>
  <c r="O24" i="37"/>
  <c r="D24" i="37"/>
  <c r="C24" i="37"/>
  <c r="M24" i="37"/>
  <c r="J24" i="37"/>
  <c r="O15" i="37"/>
  <c r="D15" i="37"/>
  <c r="M15" i="37"/>
  <c r="H15" i="37"/>
  <c r="P15" i="37"/>
  <c r="E15" i="37"/>
  <c r="G15" i="37"/>
  <c r="J15" i="37"/>
  <c r="C15" i="37"/>
  <c r="N15" i="37"/>
  <c r="E24" i="37"/>
  <c r="X19" i="34"/>
  <c r="AU19" i="37"/>
  <c r="AV19" i="37"/>
  <c r="F19" i="37" s="1"/>
  <c r="M19" i="37"/>
  <c r="X21" i="34"/>
  <c r="AU21" i="37"/>
  <c r="AV21" i="37"/>
  <c r="M21" i="37"/>
  <c r="F21" i="37"/>
  <c r="E21" i="37"/>
  <c r="N21" i="37"/>
  <c r="C18" i="37" l="1"/>
  <c r="G18" i="37"/>
  <c r="M14" i="34"/>
  <c r="N14" i="34"/>
  <c r="C14" i="34"/>
  <c r="F14" i="34"/>
  <c r="D14" i="34"/>
  <c r="O14" i="34"/>
  <c r="H14" i="34"/>
  <c r="G14" i="34"/>
  <c r="J14" i="34"/>
  <c r="N29" i="37"/>
  <c r="M29" i="37"/>
  <c r="F29" i="37"/>
  <c r="M13" i="37"/>
  <c r="O13" i="37"/>
  <c r="C13" i="37"/>
  <c r="G13" i="37"/>
  <c r="J13" i="37"/>
  <c r="F13" i="37"/>
  <c r="K13" i="37"/>
  <c r="E13" i="37"/>
  <c r="D13" i="37"/>
  <c r="Y17" i="34"/>
  <c r="W17" i="34"/>
  <c r="E19" i="37"/>
  <c r="M18" i="37"/>
  <c r="D18" i="37"/>
  <c r="K14" i="34"/>
  <c r="P13" i="37"/>
  <c r="H13" i="37"/>
  <c r="Y31" i="34"/>
  <c r="U31" i="34"/>
  <c r="W31" i="34"/>
  <c r="AT18" i="37"/>
  <c r="H18" i="37" s="1"/>
  <c r="AV18" i="37"/>
  <c r="E18" i="37" s="1"/>
  <c r="F39" i="37"/>
  <c r="E39" i="37"/>
  <c r="N39" i="37"/>
  <c r="O18" i="37"/>
  <c r="K18" i="37"/>
  <c r="M26" i="37"/>
  <c r="J26" i="37"/>
  <c r="P26" i="37"/>
  <c r="C26" i="37"/>
  <c r="Y43" i="34"/>
  <c r="W43" i="34"/>
  <c r="U43" i="34"/>
  <c r="D35" i="37"/>
  <c r="K35" i="37"/>
  <c r="F35" i="37"/>
  <c r="P35" i="37"/>
  <c r="N19" i="37"/>
  <c r="U17" i="34"/>
  <c r="F26" i="37"/>
  <c r="N18" i="37"/>
  <c r="P18" i="37"/>
  <c r="P14" i="34"/>
  <c r="N35" i="37"/>
  <c r="H35" i="37"/>
  <c r="E29" i="37"/>
  <c r="N13" i="37"/>
  <c r="F14" i="37"/>
  <c r="M14" i="37"/>
  <c r="N14" i="37"/>
  <c r="E14" i="37"/>
  <c r="N34" i="37"/>
  <c r="H34" i="37"/>
  <c r="K34" i="37"/>
  <c r="P34" i="37"/>
  <c r="F34" i="37"/>
  <c r="H40" i="34"/>
  <c r="F40" i="34"/>
  <c r="AT33" i="37"/>
  <c r="AV33" i="37"/>
  <c r="AR33" i="37"/>
  <c r="W13" i="34"/>
  <c r="Y13" i="34"/>
  <c r="U13" i="34"/>
  <c r="Y44" i="34"/>
  <c r="W44" i="34"/>
  <c r="U44" i="34"/>
  <c r="AT9" i="37"/>
  <c r="AR9" i="37"/>
  <c r="AV9" i="37"/>
  <c r="AT38" i="37"/>
  <c r="AR38" i="37"/>
  <c r="AT10" i="37"/>
  <c r="AV10" i="37"/>
  <c r="AR10" i="37"/>
  <c r="G43" i="37"/>
  <c r="H43" i="37"/>
  <c r="C43" i="37"/>
  <c r="E43" i="37"/>
  <c r="J43" i="37"/>
  <c r="U9" i="34"/>
  <c r="Y9" i="34"/>
  <c r="AE42" i="34"/>
  <c r="AE28" i="34"/>
  <c r="AE26" i="34"/>
  <c r="AE46" i="34"/>
  <c r="AE21" i="34"/>
  <c r="AE10" i="34"/>
  <c r="AE33" i="34"/>
  <c r="AE18" i="34"/>
  <c r="AE19" i="34"/>
  <c r="AE11" i="34"/>
  <c r="AE24" i="34"/>
  <c r="AE37" i="34"/>
  <c r="AE45" i="34"/>
  <c r="AE32" i="34"/>
  <c r="AE25" i="34"/>
  <c r="AE30" i="34"/>
  <c r="AE8" i="34"/>
  <c r="AE22" i="34"/>
  <c r="AE20" i="34"/>
  <c r="AE15" i="34"/>
  <c r="AE23" i="34"/>
  <c r="AE27" i="34"/>
  <c r="AE41" i="34"/>
  <c r="AE38" i="34"/>
  <c r="AE34" i="34"/>
  <c r="AE12" i="34"/>
  <c r="AE35" i="34"/>
  <c r="AE29" i="34"/>
  <c r="AE36" i="34"/>
  <c r="P8" i="37"/>
  <c r="G8" i="37"/>
  <c r="E8" i="37"/>
  <c r="K8" i="37"/>
  <c r="M8" i="37"/>
  <c r="F8" i="37"/>
  <c r="C8" i="37"/>
  <c r="W34" i="34" l="1"/>
  <c r="Y34" i="34"/>
  <c r="U34" i="34"/>
  <c r="U45" i="34"/>
  <c r="W45" i="34"/>
  <c r="Y45" i="34"/>
  <c r="Y42" i="34"/>
  <c r="U42" i="34"/>
  <c r="W42" i="34"/>
  <c r="U29" i="34"/>
  <c r="W29" i="34"/>
  <c r="Y29" i="34"/>
  <c r="Y38" i="34"/>
  <c r="U38" i="34"/>
  <c r="W38" i="34"/>
  <c r="W15" i="34"/>
  <c r="Y15" i="34"/>
  <c r="U15" i="34"/>
  <c r="W30" i="34"/>
  <c r="Y30" i="34"/>
  <c r="U30" i="34"/>
  <c r="W37" i="34"/>
  <c r="U37" i="34"/>
  <c r="Y37" i="34"/>
  <c r="W18" i="34"/>
  <c r="Y18" i="34"/>
  <c r="U18" i="34"/>
  <c r="U46" i="34"/>
  <c r="W46" i="34"/>
  <c r="Y46" i="34"/>
  <c r="H31" i="34"/>
  <c r="F31" i="34"/>
  <c r="M31" i="34"/>
  <c r="G31" i="34"/>
  <c r="O31" i="34"/>
  <c r="E31" i="34"/>
  <c r="J31" i="34"/>
  <c r="N31" i="34"/>
  <c r="C31" i="34"/>
  <c r="P31" i="34"/>
  <c r="K31" i="34"/>
  <c r="D31" i="34"/>
  <c r="F18" i="37"/>
  <c r="W23" i="34"/>
  <c r="Y23" i="34"/>
  <c r="U23" i="34"/>
  <c r="U19" i="34"/>
  <c r="W19" i="34"/>
  <c r="Y19" i="34"/>
  <c r="J10" i="37"/>
  <c r="F10" i="37"/>
  <c r="O10" i="37"/>
  <c r="G10" i="37"/>
  <c r="N10" i="37"/>
  <c r="D10" i="37"/>
  <c r="M10" i="37"/>
  <c r="H10" i="37"/>
  <c r="P10" i="37"/>
  <c r="E10" i="37"/>
  <c r="C10" i="37"/>
  <c r="K10" i="37"/>
  <c r="W41" i="34"/>
  <c r="Y41" i="34"/>
  <c r="U41" i="34"/>
  <c r="C9" i="34"/>
  <c r="O9" i="34"/>
  <c r="J9" i="34"/>
  <c r="P9" i="34"/>
  <c r="F9" i="34"/>
  <c r="M9" i="34"/>
  <c r="D9" i="34"/>
  <c r="N9" i="34"/>
  <c r="G9" i="34"/>
  <c r="E9" i="34"/>
  <c r="H9" i="34"/>
  <c r="K9" i="34"/>
  <c r="H9" i="37"/>
  <c r="M9" i="37"/>
  <c r="E9" i="37"/>
  <c r="N9" i="37"/>
  <c r="O9" i="37"/>
  <c r="G9" i="37"/>
  <c r="P9" i="37"/>
  <c r="C9" i="37"/>
  <c r="D9" i="37"/>
  <c r="J9" i="37"/>
  <c r="F9" i="37"/>
  <c r="K9" i="37"/>
  <c r="P33" i="37"/>
  <c r="G33" i="37"/>
  <c r="C33" i="37"/>
  <c r="J33" i="37"/>
  <c r="N33" i="37"/>
  <c r="M33" i="37"/>
  <c r="F33" i="37"/>
  <c r="O33" i="37"/>
  <c r="D33" i="37"/>
  <c r="K33" i="37"/>
  <c r="H33" i="37"/>
  <c r="E33" i="37"/>
  <c r="H43" i="34"/>
  <c r="J43" i="34"/>
  <c r="K43" i="34"/>
  <c r="D43" i="34"/>
  <c r="F43" i="34"/>
  <c r="C43" i="34"/>
  <c r="G43" i="34"/>
  <c r="E43" i="34"/>
  <c r="Y36" i="34"/>
  <c r="W36" i="34"/>
  <c r="U36" i="34"/>
  <c r="U8" i="34"/>
  <c r="W8" i="34"/>
  <c r="Y8" i="34"/>
  <c r="W21" i="34"/>
  <c r="U21" i="34"/>
  <c r="Y21" i="34"/>
  <c r="H44" i="34"/>
  <c r="F44" i="34"/>
  <c r="C44" i="34"/>
  <c r="G44" i="34"/>
  <c r="E44" i="34"/>
  <c r="J44" i="34"/>
  <c r="K44" i="34"/>
  <c r="D44" i="34"/>
  <c r="N17" i="34"/>
  <c r="O17" i="34"/>
  <c r="H17" i="34"/>
  <c r="P17" i="34"/>
  <c r="F17" i="34"/>
  <c r="E17" i="34"/>
  <c r="J17" i="34"/>
  <c r="K17" i="34"/>
  <c r="M17" i="34"/>
  <c r="D17" i="34"/>
  <c r="C17" i="34"/>
  <c r="G17" i="34"/>
  <c r="Y35" i="34"/>
  <c r="W35" i="34"/>
  <c r="U35" i="34"/>
  <c r="Y20" i="34"/>
  <c r="U20" i="34"/>
  <c r="W20" i="34"/>
  <c r="W25" i="34"/>
  <c r="U25" i="34"/>
  <c r="Y25" i="34"/>
  <c r="Y24" i="34"/>
  <c r="W24" i="34"/>
  <c r="U24" i="34"/>
  <c r="U33" i="34"/>
  <c r="Y33" i="34"/>
  <c r="W33" i="34"/>
  <c r="Y26" i="34"/>
  <c r="W26" i="34"/>
  <c r="U26" i="34"/>
  <c r="U12" i="34"/>
  <c r="W12" i="34"/>
  <c r="Y12" i="34"/>
  <c r="W27" i="34"/>
  <c r="Y27" i="34"/>
  <c r="U27" i="34"/>
  <c r="Y22" i="34"/>
  <c r="W22" i="34"/>
  <c r="U22" i="34"/>
  <c r="Y32" i="34"/>
  <c r="U32" i="34"/>
  <c r="W32" i="34"/>
  <c r="U11" i="34"/>
  <c r="Y11" i="34"/>
  <c r="W11" i="34"/>
  <c r="Y10" i="34"/>
  <c r="W10" i="34"/>
  <c r="U10" i="34"/>
  <c r="Y28" i="34"/>
  <c r="U28" i="34"/>
  <c r="W28" i="34"/>
  <c r="J38" i="37"/>
  <c r="P38" i="37"/>
  <c r="F38" i="37"/>
  <c r="G38" i="37"/>
  <c r="M38" i="37"/>
  <c r="C38" i="37"/>
  <c r="K38" i="37"/>
  <c r="E38" i="37"/>
  <c r="D38" i="37"/>
  <c r="H38" i="37"/>
  <c r="N38" i="37"/>
  <c r="O38" i="37"/>
  <c r="P13" i="34"/>
  <c r="J13" i="34"/>
  <c r="D13" i="34"/>
  <c r="O13" i="34"/>
  <c r="M13" i="34"/>
  <c r="N13" i="34"/>
  <c r="G13" i="34"/>
  <c r="F13" i="34"/>
  <c r="C13" i="34"/>
  <c r="H13" i="34"/>
  <c r="K13" i="34"/>
  <c r="E13" i="34"/>
  <c r="N22" i="34" l="1"/>
  <c r="M22" i="34"/>
  <c r="D22" i="34"/>
  <c r="K22" i="34"/>
  <c r="F22" i="34"/>
  <c r="C22" i="34"/>
  <c r="P22" i="34"/>
  <c r="O22" i="34"/>
  <c r="H22" i="34"/>
  <c r="G22" i="34"/>
  <c r="E22" i="34"/>
  <c r="J22" i="34"/>
  <c r="C21" i="34"/>
  <c r="J21" i="34"/>
  <c r="N21" i="34"/>
  <c r="K21" i="34"/>
  <c r="F21" i="34"/>
  <c r="D21" i="34"/>
  <c r="H21" i="34"/>
  <c r="P21" i="34"/>
  <c r="E21" i="34"/>
  <c r="M21" i="34"/>
  <c r="O21" i="34"/>
  <c r="G21" i="34"/>
  <c r="H45" i="34"/>
  <c r="F45" i="34"/>
  <c r="J45" i="34"/>
  <c r="E45" i="34"/>
  <c r="D45" i="34"/>
  <c r="G45" i="34"/>
  <c r="C45" i="34"/>
  <c r="K45" i="34"/>
  <c r="M26" i="34"/>
  <c r="K26" i="34"/>
  <c r="P26" i="34"/>
  <c r="H26" i="34"/>
  <c r="O26" i="34"/>
  <c r="J26" i="34"/>
  <c r="C26" i="34"/>
  <c r="F26" i="34"/>
  <c r="G26" i="34"/>
  <c r="D26" i="34"/>
  <c r="E26" i="34"/>
  <c r="N26" i="34"/>
  <c r="O36" i="34"/>
  <c r="K36" i="34"/>
  <c r="N36" i="34"/>
  <c r="H36" i="34"/>
  <c r="M36" i="34"/>
  <c r="G36" i="34"/>
  <c r="C36" i="34"/>
  <c r="P36" i="34"/>
  <c r="J36" i="34"/>
  <c r="F36" i="34"/>
  <c r="D36" i="34"/>
  <c r="E36" i="34"/>
  <c r="K19" i="34"/>
  <c r="D19" i="34"/>
  <c r="C19" i="34"/>
  <c r="F19" i="34"/>
  <c r="O19" i="34"/>
  <c r="J19" i="34"/>
  <c r="P19" i="34"/>
  <c r="H19" i="34"/>
  <c r="G19" i="34"/>
  <c r="E19" i="34"/>
  <c r="M19" i="34"/>
  <c r="N19" i="34"/>
  <c r="O18" i="34"/>
  <c r="E18" i="34"/>
  <c r="M18" i="34"/>
  <c r="N18" i="34"/>
  <c r="J18" i="34"/>
  <c r="H18" i="34"/>
  <c r="D18" i="34"/>
  <c r="P18" i="34"/>
  <c r="K18" i="34"/>
  <c r="C18" i="34"/>
  <c r="F18" i="34"/>
  <c r="G18" i="34"/>
  <c r="E37" i="34"/>
  <c r="K37" i="34"/>
  <c r="G37" i="34"/>
  <c r="C37" i="34"/>
  <c r="N37" i="34"/>
  <c r="F37" i="34"/>
  <c r="O37" i="34"/>
  <c r="H37" i="34"/>
  <c r="D37" i="34"/>
  <c r="J37" i="34"/>
  <c r="M37" i="34"/>
  <c r="P37" i="34"/>
  <c r="E34" i="34"/>
  <c r="O34" i="34"/>
  <c r="C34" i="34"/>
  <c r="J34" i="34"/>
  <c r="G34" i="34"/>
  <c r="D34" i="34"/>
  <c r="M34" i="34"/>
  <c r="N34" i="34"/>
  <c r="K34" i="34"/>
  <c r="H34" i="34"/>
  <c r="P34" i="34"/>
  <c r="F34" i="34"/>
  <c r="H11" i="34"/>
  <c r="J11" i="34"/>
  <c r="P11" i="34"/>
  <c r="O11" i="34"/>
  <c r="M11" i="34"/>
  <c r="E11" i="34"/>
  <c r="K11" i="34"/>
  <c r="G11" i="34"/>
  <c r="N11" i="34"/>
  <c r="C11" i="34"/>
  <c r="D11" i="34"/>
  <c r="F11" i="34"/>
  <c r="O12" i="34"/>
  <c r="H12" i="34"/>
  <c r="J12" i="34"/>
  <c r="E12" i="34"/>
  <c r="K12" i="34"/>
  <c r="N12" i="34"/>
  <c r="M12" i="34"/>
  <c r="F12" i="34"/>
  <c r="D12" i="34"/>
  <c r="C12" i="34"/>
  <c r="G12" i="34"/>
  <c r="P12" i="34"/>
  <c r="E41" i="34"/>
  <c r="G41" i="34"/>
  <c r="D41" i="34"/>
  <c r="H41" i="34"/>
  <c r="J41" i="34"/>
  <c r="C41" i="34"/>
  <c r="K41" i="34"/>
  <c r="F41" i="34"/>
  <c r="F32" i="34"/>
  <c r="H32" i="34"/>
  <c r="J32" i="34"/>
  <c r="E32" i="34"/>
  <c r="C32" i="34"/>
  <c r="N32" i="34"/>
  <c r="D32" i="34"/>
  <c r="G32" i="34"/>
  <c r="O32" i="34"/>
  <c r="K32" i="34"/>
  <c r="M32" i="34"/>
  <c r="P32" i="34"/>
  <c r="C33" i="34"/>
  <c r="G33" i="34"/>
  <c r="J33" i="34"/>
  <c r="K33" i="34"/>
  <c r="O33" i="34"/>
  <c r="H33" i="34"/>
  <c r="F33" i="34"/>
  <c r="N33" i="34"/>
  <c r="D33" i="34"/>
  <c r="E33" i="34"/>
  <c r="M33" i="34"/>
  <c r="P33" i="34"/>
  <c r="K20" i="34"/>
  <c r="C20" i="34"/>
  <c r="D20" i="34"/>
  <c r="H20" i="34"/>
  <c r="P20" i="34"/>
  <c r="G20" i="34"/>
  <c r="F20" i="34"/>
  <c r="J20" i="34"/>
  <c r="O20" i="34"/>
  <c r="E20" i="34"/>
  <c r="M20" i="34"/>
  <c r="N20" i="34"/>
  <c r="E23" i="34"/>
  <c r="H23" i="34"/>
  <c r="O23" i="34"/>
  <c r="J23" i="34"/>
  <c r="K23" i="34"/>
  <c r="P23" i="34"/>
  <c r="M23" i="34"/>
  <c r="D23" i="34"/>
  <c r="G23" i="34"/>
  <c r="F23" i="34"/>
  <c r="N23" i="34"/>
  <c r="C23" i="34"/>
  <c r="C15" i="34"/>
  <c r="E15" i="34"/>
  <c r="P15" i="34"/>
  <c r="H15" i="34"/>
  <c r="D15" i="34"/>
  <c r="J15" i="34"/>
  <c r="F15" i="34"/>
  <c r="O15" i="34"/>
  <c r="K15" i="34"/>
  <c r="G15" i="34"/>
  <c r="M15" i="34"/>
  <c r="N15" i="34"/>
  <c r="K38" i="34"/>
  <c r="H38" i="34"/>
  <c r="F38" i="34"/>
  <c r="G38" i="34"/>
  <c r="P38" i="34"/>
  <c r="C38" i="34"/>
  <c r="J38" i="34"/>
  <c r="E38" i="34"/>
  <c r="O38" i="34"/>
  <c r="D38" i="34"/>
  <c r="N38" i="34"/>
  <c r="M38" i="34"/>
  <c r="D29" i="34"/>
  <c r="M29" i="34"/>
  <c r="G29" i="34"/>
  <c r="K29" i="34"/>
  <c r="J29" i="34"/>
  <c r="F29" i="34"/>
  <c r="O29" i="34"/>
  <c r="N29" i="34"/>
  <c r="E29" i="34"/>
  <c r="C29" i="34"/>
  <c r="P29" i="34"/>
  <c r="H29" i="34"/>
  <c r="C35" i="34"/>
  <c r="H35" i="34"/>
  <c r="F35" i="34"/>
  <c r="K35" i="34"/>
  <c r="P35" i="34"/>
  <c r="J35" i="34"/>
  <c r="E35" i="34"/>
  <c r="M35" i="34"/>
  <c r="O35" i="34"/>
  <c r="N35" i="34"/>
  <c r="G35" i="34"/>
  <c r="D35" i="34"/>
  <c r="N8" i="34"/>
  <c r="C8" i="34"/>
  <c r="E8" i="34"/>
  <c r="O8" i="34"/>
  <c r="G8" i="34"/>
  <c r="F8" i="34"/>
  <c r="M8" i="34"/>
  <c r="K8" i="34"/>
  <c r="J8" i="34"/>
  <c r="D8" i="34"/>
  <c r="H8" i="34"/>
  <c r="P8" i="34"/>
  <c r="G46" i="34"/>
  <c r="H46" i="34"/>
  <c r="F46" i="34"/>
  <c r="D46" i="34"/>
  <c r="K46" i="34"/>
  <c r="C46" i="34"/>
  <c r="E46" i="34"/>
  <c r="J46" i="34"/>
  <c r="C42" i="34"/>
  <c r="G42" i="34"/>
  <c r="H42" i="34"/>
  <c r="F42" i="34"/>
  <c r="D42" i="34"/>
  <c r="J42" i="34"/>
  <c r="E42" i="34"/>
  <c r="K42" i="34"/>
  <c r="K10" i="34"/>
  <c r="O10" i="34"/>
  <c r="M10" i="34"/>
  <c r="H10" i="34"/>
  <c r="N10" i="34"/>
  <c r="D10" i="34"/>
  <c r="C10" i="34"/>
  <c r="G10" i="34"/>
  <c r="E10" i="34"/>
  <c r="F10" i="34"/>
  <c r="J10" i="34"/>
  <c r="P10" i="34"/>
  <c r="O27" i="34"/>
  <c r="E27" i="34"/>
  <c r="K27" i="34"/>
  <c r="N27" i="34"/>
  <c r="M27" i="34"/>
  <c r="H27" i="34"/>
  <c r="C27" i="34"/>
  <c r="D27" i="34"/>
  <c r="P27" i="34"/>
  <c r="G27" i="34"/>
  <c r="F27" i="34"/>
  <c r="J27" i="34"/>
  <c r="D24" i="34"/>
  <c r="H24" i="34"/>
  <c r="C24" i="34"/>
  <c r="F24" i="34"/>
  <c r="K24" i="34"/>
  <c r="O24" i="34"/>
  <c r="P24" i="34"/>
  <c r="G24" i="34"/>
  <c r="E24" i="34"/>
  <c r="N24" i="34"/>
  <c r="J24" i="34"/>
  <c r="M24" i="34"/>
  <c r="J25" i="34"/>
  <c r="O25" i="34"/>
  <c r="P25" i="34"/>
  <c r="K25" i="34"/>
  <c r="C25" i="34"/>
  <c r="D25" i="34"/>
  <c r="G25" i="34"/>
  <c r="E25" i="34"/>
  <c r="H25" i="34"/>
  <c r="F25" i="34"/>
  <c r="M25" i="34"/>
  <c r="N25" i="34"/>
  <c r="P30" i="34"/>
  <c r="O30" i="34"/>
  <c r="N30" i="34"/>
  <c r="C30" i="34"/>
  <c r="M30" i="34"/>
  <c r="D30" i="34"/>
  <c r="F30" i="34"/>
  <c r="J30" i="34"/>
  <c r="K30" i="34"/>
  <c r="G30" i="34"/>
  <c r="E30" i="34"/>
  <c r="H30" i="34"/>
</calcChain>
</file>

<file path=xl/sharedStrings.xml><?xml version="1.0" encoding="utf-8"?>
<sst xmlns="http://schemas.openxmlformats.org/spreadsheetml/2006/main" count="1310" uniqueCount="216">
  <si>
    <t>АВР</t>
  </si>
  <si>
    <t>ПБК-3</t>
  </si>
  <si>
    <t>Прицеп</t>
  </si>
  <si>
    <t>Кожух</t>
  </si>
  <si>
    <t>Капот</t>
  </si>
  <si>
    <t>АД-10</t>
  </si>
  <si>
    <t>АД-12</t>
  </si>
  <si>
    <t>АД-16</t>
  </si>
  <si>
    <t>АД-20</t>
  </si>
  <si>
    <t>АД-24</t>
  </si>
  <si>
    <t>АД-30</t>
  </si>
  <si>
    <t>АД-40</t>
  </si>
  <si>
    <t>АД-50</t>
  </si>
  <si>
    <t>АД-60</t>
  </si>
  <si>
    <t>АД-75</t>
  </si>
  <si>
    <t>АД-100</t>
  </si>
  <si>
    <t>АД-120</t>
  </si>
  <si>
    <t>АД-140</t>
  </si>
  <si>
    <t>АД-150</t>
  </si>
  <si>
    <t>АД-160</t>
  </si>
  <si>
    <t>АД-180</t>
  </si>
  <si>
    <t>АД-200</t>
  </si>
  <si>
    <t>Скидка 1</t>
  </si>
  <si>
    <t>Скидка 2</t>
  </si>
  <si>
    <t>Скидка 3</t>
  </si>
  <si>
    <t>Дилер</t>
  </si>
  <si>
    <t>ВИП</t>
  </si>
  <si>
    <t>МРЦ</t>
  </si>
  <si>
    <t>АД-8</t>
  </si>
  <si>
    <t>Шасси</t>
  </si>
  <si>
    <t>ПБК-2,5</t>
  </si>
  <si>
    <t>ПБК-3,6</t>
  </si>
  <si>
    <t>ПБК-4</t>
  </si>
  <si>
    <t>ПБК-5</t>
  </si>
  <si>
    <t>Модель</t>
  </si>
  <si>
    <t>Контейнеры</t>
  </si>
  <si>
    <t>ПБК-6</t>
  </si>
  <si>
    <t>Прицепы</t>
  </si>
  <si>
    <t>ПСТ 1-1,8</t>
  </si>
  <si>
    <t>ПСТ 1-1,2</t>
  </si>
  <si>
    <t>ПСТ 2-2,7-1</t>
  </si>
  <si>
    <t>ПТ 2-3,5-1</t>
  </si>
  <si>
    <t>Партнер</t>
  </si>
  <si>
    <t>ДГУ USD</t>
  </si>
  <si>
    <t>АД-250</t>
  </si>
  <si>
    <t>АД-300</t>
  </si>
  <si>
    <t>АД-320</t>
  </si>
  <si>
    <t>АД-360</t>
  </si>
  <si>
    <t>АД-350</t>
  </si>
  <si>
    <t>АД-400</t>
  </si>
  <si>
    <t>АД-450</t>
  </si>
  <si>
    <t>АД-500</t>
  </si>
  <si>
    <t>АД-550</t>
  </si>
  <si>
    <t>АД-600</t>
  </si>
  <si>
    <t>АД-640</t>
  </si>
  <si>
    <t>АД-720</t>
  </si>
  <si>
    <t>АД-580</t>
  </si>
  <si>
    <t>АД-800</t>
  </si>
  <si>
    <t>Сайт</t>
  </si>
  <si>
    <t>Скидка 4</t>
  </si>
  <si>
    <t>АД-760</t>
  </si>
  <si>
    <t>Без скидки</t>
  </si>
  <si>
    <t>АД-900</t>
  </si>
  <si>
    <t>нет</t>
  </si>
  <si>
    <t>ПБК-7</t>
  </si>
  <si>
    <t>2ПТС-4,5</t>
  </si>
  <si>
    <t>2ПТС-5,0</t>
  </si>
  <si>
    <t>2ПТС-4-6</t>
  </si>
  <si>
    <t>2ПТ-9</t>
  </si>
  <si>
    <t>2ПТ-567</t>
  </si>
  <si>
    <t>РУБ</t>
  </si>
  <si>
    <t>У.Е.</t>
  </si>
  <si>
    <t xml:space="preserve">КУРС </t>
  </si>
  <si>
    <t>Еврокожух</t>
  </si>
  <si>
    <t>Наши старые цены :</t>
  </si>
  <si>
    <t>Наши старые цены</t>
  </si>
  <si>
    <t>РУБ/У.Е.</t>
  </si>
  <si>
    <t>СКИДКА 0%</t>
  </si>
  <si>
    <t>Открытая</t>
  </si>
  <si>
    <t>В еврокожухе</t>
  </si>
  <si>
    <t>Под капотом</t>
  </si>
  <si>
    <t>Конт.</t>
  </si>
  <si>
    <t>В контейнере</t>
  </si>
  <si>
    <t>На шасси (еврокожух)</t>
  </si>
  <si>
    <t>На шасси (капот)</t>
  </si>
  <si>
    <t>1 степень</t>
  </si>
  <si>
    <t>2 степень</t>
  </si>
  <si>
    <t>АД-8С-Т400</t>
  </si>
  <si>
    <t>АД-10С-Т400</t>
  </si>
  <si>
    <t>АД-12С-Т400</t>
  </si>
  <si>
    <t>АД-16С-Т400</t>
  </si>
  <si>
    <t>АД-20С-Т400</t>
  </si>
  <si>
    <t>АД-24С-Т400</t>
  </si>
  <si>
    <t>АД-30С-Т400</t>
  </si>
  <si>
    <t>АД-40С-Т400</t>
  </si>
  <si>
    <t>АД-50С-Т400</t>
  </si>
  <si>
    <t>АД-60С-Т400</t>
  </si>
  <si>
    <t>АД-75С-Т400</t>
  </si>
  <si>
    <t>АД-80С-Т400</t>
  </si>
  <si>
    <t>АД-100С-Т400</t>
  </si>
  <si>
    <t>АД-120С-Т400</t>
  </si>
  <si>
    <t>АД-140С-Т400</t>
  </si>
  <si>
    <t>АД-150С-Т400</t>
  </si>
  <si>
    <t>АД-160С-Т400</t>
  </si>
  <si>
    <t>АД-180С-Т400</t>
  </si>
  <si>
    <t>АД-200С-Т400</t>
  </si>
  <si>
    <t>АД-250С-Т400</t>
  </si>
  <si>
    <t>АД-300С-Т400</t>
  </si>
  <si>
    <t>АД-320С-Т400</t>
  </si>
  <si>
    <t>АД-350С-Т400</t>
  </si>
  <si>
    <t>АД-360С-Т400</t>
  </si>
  <si>
    <t>АД-400С-Т400</t>
  </si>
  <si>
    <t>АД-450С-Т400</t>
  </si>
  <si>
    <t>АД-500С-Т400</t>
  </si>
  <si>
    <t>АД-550С-Т400</t>
  </si>
  <si>
    <t>АД-600С-Т400</t>
  </si>
  <si>
    <t>АД-640С-Т400</t>
  </si>
  <si>
    <t>АД-720С-Т400</t>
  </si>
  <si>
    <t>АД-760С-Т400</t>
  </si>
  <si>
    <t>АД-800С-Т400</t>
  </si>
  <si>
    <t>АД-900С-Т400</t>
  </si>
  <si>
    <t>МОЩНЫЕ ДГУ</t>
  </si>
  <si>
    <t>Контейнер</t>
  </si>
  <si>
    <t>Курс</t>
  </si>
  <si>
    <t>АД-80</t>
  </si>
  <si>
    <t>Дилер 1</t>
  </si>
  <si>
    <t>Дилер 2</t>
  </si>
  <si>
    <t>АД-950</t>
  </si>
  <si>
    <t>АД-1000</t>
  </si>
  <si>
    <t>АД-580С-Т400</t>
  </si>
  <si>
    <t>ВНУТРЕННИЙ КУРС</t>
  </si>
  <si>
    <t>400 кВт</t>
  </si>
  <si>
    <t>300 кВт</t>
  </si>
  <si>
    <t>320 кВт</t>
  </si>
  <si>
    <t>360 кВт</t>
  </si>
  <si>
    <t>450 кВт</t>
  </si>
  <si>
    <t>500 кВт</t>
  </si>
  <si>
    <t>550 кВт</t>
  </si>
  <si>
    <t>580 кВт</t>
  </si>
  <si>
    <t>600 кВт</t>
  </si>
  <si>
    <t>640 кВт</t>
  </si>
  <si>
    <t>700 кВт</t>
  </si>
  <si>
    <t>720 кВт</t>
  </si>
  <si>
    <t>760 кВт</t>
  </si>
  <si>
    <t>800 кВт</t>
  </si>
  <si>
    <t>950 кВт</t>
  </si>
  <si>
    <t>1000 кВт</t>
  </si>
  <si>
    <t>350 квт</t>
  </si>
  <si>
    <t>АД-700</t>
  </si>
  <si>
    <t>АД-700С-Т400</t>
  </si>
  <si>
    <t>АД-1000С-Т400</t>
  </si>
  <si>
    <t>Наши старые цены до мая 2017</t>
  </si>
  <si>
    <t>Дилер !</t>
  </si>
  <si>
    <t>10-30 кВт</t>
  </si>
  <si>
    <t>30200</t>
  </si>
  <si>
    <t>40-60 кВт</t>
  </si>
  <si>
    <t>45500</t>
  </si>
  <si>
    <t>75-150 кВт</t>
  </si>
  <si>
    <t>57000</t>
  </si>
  <si>
    <t>200 кВт</t>
  </si>
  <si>
    <t>82000</t>
  </si>
  <si>
    <t>250-320 кВт</t>
  </si>
  <si>
    <t>110000</t>
  </si>
  <si>
    <t>360-550 кВт</t>
  </si>
  <si>
    <t>175000</t>
  </si>
  <si>
    <t>8-12 кВт</t>
  </si>
  <si>
    <t>16-30 кВт</t>
  </si>
  <si>
    <t>70-120 кВт</t>
  </si>
  <si>
    <t>ТСС</t>
  </si>
  <si>
    <t>100 кВт</t>
  </si>
  <si>
    <t>ПТ 1-1,2</t>
  </si>
  <si>
    <t>ПТ 1-1,8</t>
  </si>
  <si>
    <t>ПТ 2-2,7</t>
  </si>
  <si>
    <t>140-150 кВт</t>
  </si>
  <si>
    <t>ПТ 2-3,5</t>
  </si>
  <si>
    <t>250-280 кВт</t>
  </si>
  <si>
    <t>2ПТС 2-4,5</t>
  </si>
  <si>
    <t>300-320 кВт</t>
  </si>
  <si>
    <t>2ПТС 5,0</t>
  </si>
  <si>
    <t>360-400 квт</t>
  </si>
  <si>
    <t>440-500 квт</t>
  </si>
  <si>
    <t>12 кВт</t>
  </si>
  <si>
    <t>40 кВт</t>
  </si>
  <si>
    <t>550-640 квт</t>
  </si>
  <si>
    <t>СКИДКА 25%</t>
  </si>
  <si>
    <t>АД-1100</t>
  </si>
  <si>
    <t>АД-1100С-Т400</t>
  </si>
  <si>
    <t>Скидка 5</t>
  </si>
  <si>
    <t>Супер-ВИП</t>
  </si>
  <si>
    <t>до мая 2018</t>
  </si>
  <si>
    <t>ПРАЙС-ЛИСТ НА ДГУ с ЯМЗ ЯНВАРЬ 2018</t>
  </si>
  <si>
    <t>ОТКРЫТАЯ</t>
  </si>
  <si>
    <t>КАПОТ</t>
  </si>
  <si>
    <t>Скидка</t>
  </si>
  <si>
    <t>Скидка дилеру</t>
  </si>
  <si>
    <t>Розница</t>
  </si>
  <si>
    <t>АД-60С-Т400-1РМ2</t>
  </si>
  <si>
    <t>АД-75С-Т400-1РМ2</t>
  </si>
  <si>
    <t>АД-100С-Т400-1РМ2</t>
  </si>
  <si>
    <t>АД-150С-Т400-1РМ2</t>
  </si>
  <si>
    <t>АД-200С-Т400-1РМ2</t>
  </si>
  <si>
    <t>АД-250С-Т400-1РМ2</t>
  </si>
  <si>
    <t>АД-315С-Т400-1РМ2</t>
  </si>
  <si>
    <t xml:space="preserve"> по запросу</t>
  </si>
  <si>
    <t>АД-400С-Т400-1РМ2</t>
  </si>
  <si>
    <t>по запросу</t>
  </si>
  <si>
    <t>ПРАЙС-ЛИСТ НА ДГУ с ММЗ ЯНВАРЬ 2018</t>
  </si>
  <si>
    <t>Скидка дилеру 15%</t>
  </si>
  <si>
    <t>АД-16С-Т400-1РМ1</t>
  </si>
  <si>
    <t>АД-20С-Т400-1РМ1</t>
  </si>
  <si>
    <t>АД-24С-Т400-1РМ1</t>
  </si>
  <si>
    <t>АД-30С-Т400-1РМ2</t>
  </si>
  <si>
    <t>АД-40С-Т400-1РМ2</t>
  </si>
  <si>
    <t>АД-50С-Т400-1РМ2</t>
  </si>
  <si>
    <t>Внутренний курс компании рассчитывается исходя из курса на сайте https://www.rbc.ru/  с округлением до рубля в большую сторону. 
Курс самостоятельно можно менять на вкладке «КУРС». Цена по всем позициям  автоматически поменяется согласно курса.</t>
  </si>
  <si>
    <t>КУРС = КУРС БИРЖИ НА САЙТЕ РБК + 1,5 РУБ С ОКРУГЛЕНИЕМ В БОЛЬШУЮ СТОРОНУ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</si>
</sst>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_-* #,##0_р_._-;\-* #,##0_р_._-;_-* &quot;-&quot;_р_._-;_-@_-"/>
    <numFmt numFmtId="165" formatCode="#,###"/>
    <numFmt numFmtId="166" formatCode="0.000"/>
    <numFmt numFmtId="167" formatCode="#,##0_р_."/>
    <numFmt numFmtId="168" formatCode="0.0%"/>
    <numFmt numFmtId="169" formatCode="#,##0\ _₽"/>
    <numFmt numFmtId="170" formatCode="#,##0.0000_р_."/>
    <numFmt numFmtId="171" formatCode="0.00000"/>
    <numFmt numFmtId="172" formatCode="#,##0.000_р_."/>
  </numFmts>
  <fonts count="1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</font>
    <font>
      <sz val="16"/>
      <color theme="1"/>
      <name val="Calibri"/>
      <family val="2"/>
      <charset val="204"/>
      <scheme val="minor"/>
    </font>
    <font>
      <i/>
      <sz val="14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sz val="10"/>
      <name val="MS Sans Serif"/>
      <family val="2"/>
      <charset val="204"/>
    </font>
    <font>
      <b/>
      <sz val="10"/>
      <color indexed="63"/>
      <name val="Arial Cyr"/>
      <charset val="204"/>
    </font>
    <font>
      <sz val="10"/>
      <name val="Tahoma"/>
      <family val="2"/>
    </font>
    <font>
      <b/>
      <sz val="14"/>
      <color theme="1"/>
      <name val="Calibri"/>
      <family val="2"/>
      <charset val="204"/>
      <scheme val="minor"/>
    </font>
    <font>
      <sz val="12"/>
      <name val="宋体"/>
      <charset val="134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0" fontId="2" fillId="0" borderId="0"/>
    <xf numFmtId="0" fontId="2" fillId="0" borderId="0"/>
    <xf numFmtId="0" fontId="3" fillId="0" borderId="0"/>
    <xf numFmtId="0" fontId="7" fillId="0" borderId="0">
      <alignment vertical="top" wrapText="1"/>
    </xf>
    <xf numFmtId="0" fontId="11" fillId="0" borderId="0"/>
    <xf numFmtId="0" fontId="11" fillId="0" borderId="0"/>
  </cellStyleXfs>
  <cellXfs count="147">
    <xf numFmtId="0" fontId="0" fillId="0" borderId="0" xfId="0"/>
    <xf numFmtId="0" fontId="0" fillId="0" borderId="0" xfId="0" applyAlignment="1">
      <alignment horizontal="center"/>
    </xf>
    <xf numFmtId="1" fontId="0" fillId="0" borderId="0" xfId="0" applyNumberFormat="1"/>
    <xf numFmtId="9" fontId="0" fillId="0" borderId="0" xfId="0" applyNumberFormat="1"/>
    <xf numFmtId="165" fontId="0" fillId="0" borderId="0" xfId="0" applyNumberFormat="1"/>
    <xf numFmtId="166" fontId="0" fillId="0" borderId="0" xfId="0" applyNumberFormat="1"/>
    <xf numFmtId="3" fontId="0" fillId="0" borderId="0" xfId="0" applyNumberFormat="1"/>
    <xf numFmtId="167" fontId="0" fillId="0" borderId="0" xfId="0" applyNumberFormat="1"/>
    <xf numFmtId="164" fontId="0" fillId="0" borderId="0" xfId="0" applyNumberFormat="1"/>
    <xf numFmtId="9" fontId="0" fillId="0" borderId="0" xfId="0" applyNumberFormat="1" applyAlignment="1">
      <alignment horizontal="center"/>
    </xf>
    <xf numFmtId="167" fontId="0" fillId="0" borderId="0" xfId="0" applyNumberFormat="1" applyAlignment="1">
      <alignment horizontal="center"/>
    </xf>
    <xf numFmtId="168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7" fontId="0" fillId="0" borderId="0" xfId="0" applyNumberFormat="1" applyAlignment="1">
      <alignment horizontal="right"/>
    </xf>
    <xf numFmtId="16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164" fontId="0" fillId="0" borderId="0" xfId="0" applyNumberFormat="1" applyFont="1"/>
    <xf numFmtId="0" fontId="4" fillId="0" borderId="0" xfId="0" applyFont="1"/>
    <xf numFmtId="0" fontId="0" fillId="0" borderId="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15" xfId="0" applyFont="1" applyBorder="1" applyAlignment="1">
      <alignment vertical="center"/>
    </xf>
    <xf numFmtId="169" fontId="0" fillId="0" borderId="16" xfId="0" applyNumberFormat="1" applyBorder="1" applyAlignment="1">
      <alignment vertical="center"/>
    </xf>
    <xf numFmtId="169" fontId="0" fillId="0" borderId="17" xfId="0" applyNumberFormat="1" applyBorder="1" applyAlignment="1">
      <alignment vertical="center"/>
    </xf>
    <xf numFmtId="169" fontId="0" fillId="0" borderId="18" xfId="0" applyNumberFormat="1" applyBorder="1" applyAlignment="1">
      <alignment vertical="center"/>
    </xf>
    <xf numFmtId="0" fontId="1" fillId="2" borderId="19" xfId="0" applyFont="1" applyFill="1" applyBorder="1" applyAlignment="1">
      <alignment vertical="center"/>
    </xf>
    <xf numFmtId="169" fontId="0" fillId="2" borderId="7" xfId="0" applyNumberFormat="1" applyFill="1" applyBorder="1" applyAlignment="1">
      <alignment vertical="center"/>
    </xf>
    <xf numFmtId="169" fontId="0" fillId="2" borderId="3" xfId="0" applyNumberFormat="1" applyFill="1" applyBorder="1" applyAlignment="1">
      <alignment vertical="center"/>
    </xf>
    <xf numFmtId="0" fontId="1" fillId="0" borderId="19" xfId="0" applyFont="1" applyBorder="1" applyAlignment="1">
      <alignment vertical="center"/>
    </xf>
    <xf numFmtId="169" fontId="0" fillId="0" borderId="7" xfId="0" applyNumberFormat="1" applyBorder="1" applyAlignment="1">
      <alignment vertical="center"/>
    </xf>
    <xf numFmtId="169" fontId="0" fillId="0" borderId="3" xfId="0" applyNumberFormat="1" applyBorder="1" applyAlignment="1">
      <alignment vertical="center"/>
    </xf>
    <xf numFmtId="0" fontId="1" fillId="2" borderId="20" xfId="0" applyFont="1" applyFill="1" applyBorder="1" applyAlignment="1">
      <alignment vertical="center"/>
    </xf>
    <xf numFmtId="169" fontId="0" fillId="2" borderId="16" xfId="0" applyNumberFormat="1" applyFill="1" applyBorder="1" applyAlignment="1">
      <alignment vertical="center"/>
    </xf>
    <xf numFmtId="169" fontId="0" fillId="2" borderId="17" xfId="0" applyNumberFormat="1" applyFill="1" applyBorder="1" applyAlignment="1">
      <alignment vertical="center"/>
    </xf>
    <xf numFmtId="169" fontId="0" fillId="2" borderId="18" xfId="0" applyNumberFormat="1" applyFill="1" applyBorder="1" applyAlignment="1">
      <alignment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1" fontId="0" fillId="0" borderId="7" xfId="0" applyNumberFormat="1" applyFill="1" applyBorder="1" applyAlignment="1">
      <alignment horizontal="center" vertical="center"/>
    </xf>
    <xf numFmtId="0" fontId="1" fillId="0" borderId="19" xfId="0" applyFont="1" applyFill="1" applyBorder="1" applyAlignment="1">
      <alignment vertical="center"/>
    </xf>
    <xf numFmtId="169" fontId="0" fillId="0" borderId="7" xfId="0" applyNumberFormat="1" applyFill="1" applyBorder="1" applyAlignment="1">
      <alignment vertical="center"/>
    </xf>
    <xf numFmtId="169" fontId="0" fillId="0" borderId="3" xfId="0" applyNumberFormat="1" applyFill="1" applyBorder="1" applyAlignment="1">
      <alignment vertical="center"/>
    </xf>
    <xf numFmtId="0" fontId="1" fillId="0" borderId="20" xfId="0" applyFont="1" applyFill="1" applyBorder="1" applyAlignment="1">
      <alignment vertical="center"/>
    </xf>
    <xf numFmtId="0" fontId="0" fillId="0" borderId="3" xfId="0" applyFill="1" applyBorder="1" applyAlignment="1">
      <alignment horizontal="center" vertical="center"/>
    </xf>
    <xf numFmtId="1" fontId="0" fillId="0" borderId="6" xfId="0" applyNumberFormat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167" fontId="0" fillId="0" borderId="0" xfId="0" applyNumberFormat="1" applyFill="1" applyBorder="1" applyAlignment="1">
      <alignment horizontal="right"/>
    </xf>
    <xf numFmtId="0" fontId="0" fillId="0" borderId="0" xfId="0" applyFill="1" applyBorder="1"/>
    <xf numFmtId="0" fontId="0" fillId="0" borderId="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1" fontId="0" fillId="0" borderId="2" xfId="0" applyNumberFormat="1" applyBorder="1" applyAlignment="1">
      <alignment horizontal="center" vertical="center"/>
    </xf>
    <xf numFmtId="1" fontId="0" fillId="0" borderId="3" xfId="0" applyNumberFormat="1" applyFill="1" applyBorder="1" applyAlignment="1">
      <alignment horizontal="center" vertical="center"/>
    </xf>
    <xf numFmtId="169" fontId="1" fillId="0" borderId="16" xfId="0" applyNumberFormat="1" applyFont="1" applyBorder="1" applyAlignment="1">
      <alignment horizontal="center" vertical="center"/>
    </xf>
    <xf numFmtId="169" fontId="1" fillId="2" borderId="16" xfId="0" applyNumberFormat="1" applyFont="1" applyFill="1" applyBorder="1" applyAlignment="1">
      <alignment horizontal="center" vertical="center"/>
    </xf>
    <xf numFmtId="169" fontId="0" fillId="0" borderId="0" xfId="0" applyNumberFormat="1"/>
    <xf numFmtId="169" fontId="0" fillId="0" borderId="0" xfId="0" applyNumberFormat="1" applyFill="1"/>
    <xf numFmtId="0" fontId="0" fillId="0" borderId="0" xfId="0" applyBorder="1"/>
    <xf numFmtId="3" fontId="0" fillId="0" borderId="0" xfId="0" applyNumberFormat="1" applyFont="1" applyBorder="1" applyAlignment="1">
      <alignment horizontal="center" vertical="center"/>
    </xf>
    <xf numFmtId="0" fontId="1" fillId="0" borderId="15" xfId="0" applyFont="1" applyFill="1" applyBorder="1" applyAlignment="1">
      <alignment vertical="center"/>
    </xf>
    <xf numFmtId="169" fontId="0" fillId="0" borderId="16" xfId="0" applyNumberFormat="1" applyFill="1" applyBorder="1" applyAlignment="1">
      <alignment vertical="center"/>
    </xf>
    <xf numFmtId="169" fontId="0" fillId="0" borderId="17" xfId="0" applyNumberFormat="1" applyFill="1" applyBorder="1" applyAlignment="1">
      <alignment vertical="center"/>
    </xf>
    <xf numFmtId="169" fontId="1" fillId="0" borderId="16" xfId="0" applyNumberFormat="1" applyFont="1" applyFill="1" applyBorder="1" applyAlignment="1">
      <alignment horizontal="center" vertical="center"/>
    </xf>
    <xf numFmtId="169" fontId="0" fillId="0" borderId="18" xfId="0" applyNumberFormat="1" applyFill="1" applyBorder="1" applyAlignment="1">
      <alignment vertical="center"/>
    </xf>
    <xf numFmtId="0" fontId="0" fillId="0" borderId="0" xfId="0" applyAlignment="1">
      <alignment horizontal="left"/>
    </xf>
    <xf numFmtId="0" fontId="0" fillId="0" borderId="0" xfId="0" applyFill="1"/>
    <xf numFmtId="0" fontId="0" fillId="0" borderId="0" xfId="0" applyFill="1" applyAlignment="1">
      <alignment horizontal="center"/>
    </xf>
    <xf numFmtId="170" fontId="0" fillId="0" borderId="0" xfId="0" applyNumberFormat="1"/>
    <xf numFmtId="49" fontId="9" fillId="0" borderId="0" xfId="0" applyNumberFormat="1" applyFont="1" applyBorder="1" applyAlignment="1">
      <alignment vertical="center"/>
    </xf>
    <xf numFmtId="49" fontId="9" fillId="0" borderId="0" xfId="0" applyNumberFormat="1" applyFont="1" applyBorder="1" applyAlignment="1">
      <alignment horizontal="center"/>
    </xf>
    <xf numFmtId="0" fontId="9" fillId="0" borderId="0" xfId="0" applyFont="1" applyFill="1" applyBorder="1"/>
    <xf numFmtId="0" fontId="9" fillId="0" borderId="0" xfId="0" applyFont="1" applyAlignment="1">
      <alignment horizontal="center"/>
    </xf>
    <xf numFmtId="0" fontId="9" fillId="0" borderId="0" xfId="0" applyFont="1" applyFill="1" applyBorder="1" applyAlignment="1">
      <alignment horizontal="center"/>
    </xf>
    <xf numFmtId="1" fontId="0" fillId="0" borderId="32" xfId="0" applyNumberFormat="1" applyFill="1" applyBorder="1" applyAlignment="1">
      <alignment horizontal="center" vertical="center"/>
    </xf>
    <xf numFmtId="1" fontId="0" fillId="0" borderId="12" xfId="0" applyNumberFormat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0" fillId="0" borderId="19" xfId="0" applyBorder="1"/>
    <xf numFmtId="0" fontId="1" fillId="2" borderId="13" xfId="0" applyFont="1" applyFill="1" applyBorder="1" applyAlignment="1">
      <alignment vertical="center"/>
    </xf>
    <xf numFmtId="169" fontId="0" fillId="2" borderId="8" xfId="0" applyNumberFormat="1" applyFill="1" applyBorder="1" applyAlignment="1">
      <alignment vertical="center"/>
    </xf>
    <xf numFmtId="169" fontId="0" fillId="2" borderId="5" xfId="0" applyNumberFormat="1" applyFill="1" applyBorder="1" applyAlignment="1">
      <alignment vertical="center"/>
    </xf>
    <xf numFmtId="0" fontId="10" fillId="0" borderId="0" xfId="0" applyFont="1"/>
    <xf numFmtId="171" fontId="0" fillId="0" borderId="0" xfId="0" applyNumberFormat="1"/>
    <xf numFmtId="169" fontId="0" fillId="0" borderId="0" xfId="0" applyNumberFormat="1" applyBorder="1"/>
    <xf numFmtId="169" fontId="0" fillId="0" borderId="0" xfId="0" applyNumberFormat="1" applyAlignment="1">
      <alignment vertical="center"/>
    </xf>
    <xf numFmtId="0" fontId="1" fillId="0" borderId="11" xfId="0" applyFont="1" applyFill="1" applyBorder="1" applyAlignment="1">
      <alignment vertical="center"/>
    </xf>
    <xf numFmtId="169" fontId="0" fillId="0" borderId="6" xfId="0" applyNumberFormat="1" applyBorder="1" applyAlignment="1">
      <alignment vertical="center"/>
    </xf>
    <xf numFmtId="169" fontId="0" fillId="0" borderId="2" xfId="0" applyNumberFormat="1" applyBorder="1" applyAlignment="1">
      <alignment vertical="center"/>
    </xf>
    <xf numFmtId="169" fontId="1" fillId="0" borderId="6" xfId="0" applyNumberFormat="1" applyFont="1" applyBorder="1" applyAlignment="1">
      <alignment horizontal="center" vertical="center"/>
    </xf>
    <xf numFmtId="169" fontId="0" fillId="0" borderId="1" xfId="0" applyNumberFormat="1" applyBorder="1" applyAlignment="1">
      <alignment vertical="center"/>
    </xf>
    <xf numFmtId="169" fontId="0" fillId="2" borderId="33" xfId="0" applyNumberFormat="1" applyFill="1" applyBorder="1" applyAlignment="1">
      <alignment vertical="center"/>
    </xf>
    <xf numFmtId="169" fontId="0" fillId="2" borderId="34" xfId="0" applyNumberFormat="1" applyFill="1" applyBorder="1" applyAlignment="1">
      <alignment vertical="center"/>
    </xf>
    <xf numFmtId="169" fontId="1" fillId="2" borderId="33" xfId="0" applyNumberFormat="1" applyFont="1" applyFill="1" applyBorder="1" applyAlignment="1">
      <alignment horizontal="center" vertical="center"/>
    </xf>
    <xf numFmtId="169" fontId="0" fillId="2" borderId="35" xfId="0" applyNumberFormat="1" applyFill="1" applyBorder="1" applyAlignment="1">
      <alignment vertical="center"/>
    </xf>
    <xf numFmtId="169" fontId="0" fillId="0" borderId="0" xfId="0" applyNumberFormat="1" applyAlignment="1">
      <alignment horizontal="right"/>
    </xf>
    <xf numFmtId="172" fontId="0" fillId="0" borderId="0" xfId="0" applyNumberFormat="1"/>
    <xf numFmtId="169" fontId="0" fillId="0" borderId="0" xfId="0" applyNumberFormat="1" applyAlignment="1">
      <alignment horizontal="center"/>
    </xf>
    <xf numFmtId="169" fontId="0" fillId="0" borderId="0" xfId="0" applyNumberFormat="1" applyFont="1" applyBorder="1" applyAlignment="1">
      <alignment horizontal="center" vertical="center"/>
    </xf>
    <xf numFmtId="169" fontId="0" fillId="0" borderId="0" xfId="0" applyNumberFormat="1" applyBorder="1" applyAlignment="1">
      <alignment horizontal="center"/>
    </xf>
    <xf numFmtId="169" fontId="0" fillId="0" borderId="0" xfId="0" applyNumberFormat="1" applyAlignment="1">
      <alignment horizontal="left"/>
    </xf>
    <xf numFmtId="169" fontId="1" fillId="0" borderId="0" xfId="0" applyNumberFormat="1" applyFont="1"/>
    <xf numFmtId="0" fontId="8" fillId="0" borderId="0" xfId="4" applyFont="1" applyBorder="1" applyAlignment="1" applyProtection="1">
      <alignment horizontal="left" vertical="top"/>
    </xf>
    <xf numFmtId="3" fontId="8" fillId="0" borderId="0" xfId="4" applyNumberFormat="1" applyFont="1" applyBorder="1" applyAlignment="1" applyProtection="1">
      <alignment horizontal="right" vertical="top"/>
    </xf>
    <xf numFmtId="49" fontId="0" fillId="0" borderId="0" xfId="0" applyNumberFormat="1" applyFont="1" applyFill="1" applyBorder="1"/>
    <xf numFmtId="0" fontId="0" fillId="0" borderId="0" xfId="0" applyFont="1" applyFill="1" applyBorder="1"/>
    <xf numFmtId="9" fontId="0" fillId="0" borderId="0" xfId="0" applyNumberFormat="1" applyBorder="1" applyAlignment="1">
      <alignment horizontal="center"/>
    </xf>
    <xf numFmtId="167" fontId="0" fillId="0" borderId="0" xfId="0" applyNumberFormat="1" applyBorder="1"/>
    <xf numFmtId="0" fontId="0" fillId="0" borderId="0" xfId="0" applyFont="1" applyBorder="1"/>
    <xf numFmtId="49" fontId="0" fillId="0" borderId="0" xfId="0" applyNumberFormat="1" applyFont="1" applyBorder="1"/>
    <xf numFmtId="0" fontId="1" fillId="0" borderId="21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" fillId="4" borderId="11" xfId="0" applyFont="1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0" fillId="5" borderId="0" xfId="0" applyFill="1" applyAlignment="1">
      <alignment horizontal="center" wrapText="1"/>
    </xf>
    <xf numFmtId="0" fontId="6" fillId="0" borderId="0" xfId="0" applyFont="1" applyAlignment="1">
      <alignment horizontal="center"/>
    </xf>
    <xf numFmtId="0" fontId="0" fillId="0" borderId="0" xfId="0" applyAlignment="1"/>
    <xf numFmtId="0" fontId="1" fillId="4" borderId="2" xfId="0" applyFont="1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vertical="center"/>
    </xf>
    <xf numFmtId="0" fontId="1" fillId="4" borderId="24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1" fillId="4" borderId="25" xfId="0" applyFont="1" applyFill="1" applyBorder="1" applyAlignment="1">
      <alignment horizontal="center" vertical="center"/>
    </xf>
    <xf numFmtId="0" fontId="0" fillId="0" borderId="30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5" borderId="0" xfId="0" applyFill="1" applyAlignment="1">
      <alignment horizontal="center"/>
    </xf>
  </cellXfs>
  <cellStyles count="7">
    <cellStyle name="Обычный" xfId="0" builtinId="0"/>
    <cellStyle name="Обычный 2" xfId="3"/>
    <cellStyle name="Обычный 2 2" xfId="2"/>
    <cellStyle name="Обычный 4" xfId="1"/>
    <cellStyle name="Обычный_G1_2000" xfId="4"/>
    <cellStyle name="常规 10 2" xfId="6"/>
    <cellStyle name="常规 2 2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7"/>
  <sheetViews>
    <sheetView workbookViewId="0">
      <pane ySplit="7" topLeftCell="A8" activePane="bottomLeft" state="frozen"/>
      <selection pane="bottomLeft" activeCell="F10" sqref="F10"/>
    </sheetView>
  </sheetViews>
  <sheetFormatPr defaultRowHeight="15"/>
  <cols>
    <col min="1" max="1" width="3.85546875" customWidth="1"/>
    <col min="2" max="2" width="16.5703125" customWidth="1"/>
    <col min="3" max="8" width="11.7109375" customWidth="1"/>
    <col min="9" max="9" width="11.7109375" style="1" customWidth="1"/>
    <col min="10" max="11" width="11.7109375" customWidth="1"/>
    <col min="12" max="12" width="11.7109375" style="1" customWidth="1"/>
    <col min="13" max="16" width="11.7109375" customWidth="1"/>
    <col min="19" max="19" width="19.42578125" customWidth="1"/>
    <col min="20" max="22" width="11.42578125" style="1" customWidth="1"/>
    <col min="23" max="25" width="11" style="1" customWidth="1"/>
    <col min="26" max="27" width="9.140625" style="1"/>
    <col min="28" max="28" width="11.7109375" style="1" customWidth="1"/>
    <col min="29" max="29" width="11.7109375" customWidth="1"/>
    <col min="30" max="30" width="11" customWidth="1"/>
    <col min="31" max="31" width="9.140625" style="1"/>
  </cols>
  <sheetData>
    <row r="1" spans="1:31" ht="18.75">
      <c r="G1" s="21" t="s">
        <v>130</v>
      </c>
      <c r="I1" s="22">
        <f>КУРС!B1</f>
        <v>64</v>
      </c>
      <c r="J1" s="21" t="s">
        <v>76</v>
      </c>
    </row>
    <row r="2" spans="1:31" ht="45.75" customHeight="1">
      <c r="D2" s="131" t="s">
        <v>214</v>
      </c>
      <c r="E2" s="131"/>
      <c r="F2" s="131"/>
      <c r="G2" s="131"/>
      <c r="H2" s="131"/>
      <c r="I2" s="131"/>
      <c r="J2" s="131"/>
      <c r="K2" s="131"/>
      <c r="L2" s="131"/>
      <c r="M2" s="131"/>
    </row>
    <row r="3" spans="1:31" ht="23.25">
      <c r="B3" s="132" t="s">
        <v>77</v>
      </c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</row>
    <row r="4" spans="1:31">
      <c r="F4" s="63"/>
    </row>
    <row r="5" spans="1:31" ht="15.75" thickBot="1"/>
    <row r="6" spans="1:31" ht="21" customHeight="1">
      <c r="B6" s="121" t="s">
        <v>34</v>
      </c>
      <c r="C6" s="123" t="s">
        <v>78</v>
      </c>
      <c r="D6" s="124"/>
      <c r="E6" s="123" t="s">
        <v>79</v>
      </c>
      <c r="F6" s="124"/>
      <c r="G6" s="123" t="s">
        <v>80</v>
      </c>
      <c r="H6" s="125"/>
      <c r="I6" s="123" t="s">
        <v>81</v>
      </c>
      <c r="J6" s="127" t="s">
        <v>82</v>
      </c>
      <c r="K6" s="125"/>
      <c r="L6" s="123" t="s">
        <v>2</v>
      </c>
      <c r="M6" s="128" t="s">
        <v>83</v>
      </c>
      <c r="N6" s="129"/>
      <c r="O6" s="130" t="s">
        <v>84</v>
      </c>
      <c r="P6" s="129"/>
      <c r="S6" s="121" t="s">
        <v>34</v>
      </c>
      <c r="T6" s="136" t="s">
        <v>78</v>
      </c>
      <c r="U6" s="137"/>
      <c r="V6" s="136" t="s">
        <v>0</v>
      </c>
      <c r="W6" s="134"/>
      <c r="X6" s="136" t="s">
        <v>73</v>
      </c>
      <c r="Y6" s="134"/>
      <c r="Z6" s="119" t="s">
        <v>4</v>
      </c>
      <c r="AA6" s="138" t="s">
        <v>122</v>
      </c>
      <c r="AB6" s="139"/>
      <c r="AC6" s="142" t="s">
        <v>29</v>
      </c>
      <c r="AD6" s="143"/>
      <c r="AE6" s="134" t="s">
        <v>123</v>
      </c>
    </row>
    <row r="7" spans="1:31" ht="21" customHeight="1" thickBot="1">
      <c r="B7" s="122"/>
      <c r="C7" s="23" t="s">
        <v>85</v>
      </c>
      <c r="D7" s="24" t="s">
        <v>86</v>
      </c>
      <c r="E7" s="23" t="s">
        <v>85</v>
      </c>
      <c r="F7" s="24" t="s">
        <v>86</v>
      </c>
      <c r="G7" s="23" t="s">
        <v>85</v>
      </c>
      <c r="H7" s="25" t="s">
        <v>86</v>
      </c>
      <c r="I7" s="126"/>
      <c r="J7" s="26" t="s">
        <v>85</v>
      </c>
      <c r="K7" s="25" t="s">
        <v>86</v>
      </c>
      <c r="L7" s="126"/>
      <c r="M7" s="26" t="s">
        <v>85</v>
      </c>
      <c r="N7" s="24" t="s">
        <v>86</v>
      </c>
      <c r="O7" s="27" t="s">
        <v>85</v>
      </c>
      <c r="P7" s="24" t="s">
        <v>86</v>
      </c>
      <c r="S7" s="122"/>
      <c r="T7" s="43" t="s">
        <v>71</v>
      </c>
      <c r="U7" s="44" t="s">
        <v>70</v>
      </c>
      <c r="V7" s="43" t="s">
        <v>71</v>
      </c>
      <c r="W7" s="44" t="s">
        <v>70</v>
      </c>
      <c r="X7" s="43" t="s">
        <v>71</v>
      </c>
      <c r="Y7" s="44" t="s">
        <v>70</v>
      </c>
      <c r="Z7" s="120"/>
      <c r="AA7" s="140"/>
      <c r="AB7" s="141"/>
      <c r="AC7" s="144"/>
      <c r="AD7" s="145"/>
      <c r="AE7" s="135"/>
    </row>
    <row r="8" spans="1:31" ht="21" customHeight="1">
      <c r="A8" s="28"/>
      <c r="B8" s="29" t="s">
        <v>87</v>
      </c>
      <c r="C8" s="30">
        <f t="shared" ref="C8:C27" si="0">U8</f>
        <v>197500</v>
      </c>
      <c r="D8" s="31">
        <f t="shared" ref="D8:D27" si="1">U8+W8</f>
        <v>214900</v>
      </c>
      <c r="E8" s="30">
        <f>U8+Y8</f>
        <v>241000</v>
      </c>
      <c r="F8" s="31">
        <f>U8+W8+Y8</f>
        <v>258400</v>
      </c>
      <c r="G8" s="30">
        <f>U8+Z8</f>
        <v>239700</v>
      </c>
      <c r="H8" s="31">
        <f>U8+W8+Z8</f>
        <v>257100</v>
      </c>
      <c r="I8" s="61" t="str">
        <f>AA8</f>
        <v>ПБК-2,5</v>
      </c>
      <c r="J8" s="32">
        <f>U8+AB8</f>
        <v>482500</v>
      </c>
      <c r="K8" s="31">
        <f>U8+W8+AB8</f>
        <v>499900</v>
      </c>
      <c r="L8" s="61" t="str">
        <f>AC8</f>
        <v>ПСТ 1-1,2</v>
      </c>
      <c r="M8" s="32">
        <f>U8+Y8+AD8</f>
        <v>317000</v>
      </c>
      <c r="N8" s="31">
        <f>U8+W8+Y8+AD8</f>
        <v>334400</v>
      </c>
      <c r="O8" s="30">
        <f>U8+Z8+AD8</f>
        <v>315700</v>
      </c>
      <c r="P8" s="31">
        <f>U8+W8+Z8+AD8</f>
        <v>333100</v>
      </c>
      <c r="S8" s="83" t="s">
        <v>87</v>
      </c>
      <c r="T8" s="82">
        <f>ДЭС!C5</f>
        <v>3086</v>
      </c>
      <c r="U8" s="59">
        <f>ROUND(T8*AE8,-2)</f>
        <v>197500</v>
      </c>
      <c r="V8" s="52">
        <f>АВР!C5</f>
        <v>272</v>
      </c>
      <c r="W8" s="56">
        <f>ROUND(V8*AE8,-2)</f>
        <v>17400</v>
      </c>
      <c r="X8" s="52">
        <f>ЕВРОКОЖУХ!C5</f>
        <v>680</v>
      </c>
      <c r="Y8" s="56">
        <f>ROUND(X8*AE8,-2)</f>
        <v>43500</v>
      </c>
      <c r="Z8" s="57">
        <f>КАПОТ!C5</f>
        <v>42200</v>
      </c>
      <c r="AA8" s="20" t="str">
        <f>ПБК!B5</f>
        <v>ПБК-2,5</v>
      </c>
      <c r="AB8" s="56">
        <f>ПБК!C5</f>
        <v>285000</v>
      </c>
      <c r="AC8" s="20" t="str">
        <f>ПРИЦЕПЫ!B5</f>
        <v>ПСТ 1-1,2</v>
      </c>
      <c r="AD8" s="56">
        <f>ПРИЦЕПЫ!C5</f>
        <v>76000</v>
      </c>
      <c r="AE8" s="57">
        <f t="shared" ref="AE8:AE46" si="2">$I$1</f>
        <v>64</v>
      </c>
    </row>
    <row r="9" spans="1:31" ht="21" customHeight="1">
      <c r="A9" s="28"/>
      <c r="B9" s="33" t="s">
        <v>88</v>
      </c>
      <c r="C9" s="34">
        <f t="shared" si="0"/>
        <v>197800</v>
      </c>
      <c r="D9" s="35">
        <f t="shared" si="1"/>
        <v>215200</v>
      </c>
      <c r="E9" s="40">
        <f t="shared" ref="E9:E27" si="3">U9+Y9</f>
        <v>241300</v>
      </c>
      <c r="F9" s="41">
        <f t="shared" ref="F9:F27" si="4">U9+W9+Y9</f>
        <v>258700</v>
      </c>
      <c r="G9" s="40">
        <f t="shared" ref="G9:G27" si="5">U9+Z9</f>
        <v>240000</v>
      </c>
      <c r="H9" s="41">
        <f t="shared" ref="H9:H27" si="6">U9+W9+Z9</f>
        <v>257400</v>
      </c>
      <c r="I9" s="62" t="str">
        <f t="shared" ref="I9:I27" si="7">AA9</f>
        <v>ПБК-2,5</v>
      </c>
      <c r="J9" s="42">
        <f t="shared" ref="J9:J27" si="8">U9+AB9</f>
        <v>482800</v>
      </c>
      <c r="K9" s="41">
        <f t="shared" ref="K9:K27" si="9">U9+W9+AB9</f>
        <v>500200</v>
      </c>
      <c r="L9" s="62" t="str">
        <f t="shared" ref="L9:L27" si="10">AC9</f>
        <v>ПСТ 1-1,2</v>
      </c>
      <c r="M9" s="42">
        <f t="shared" ref="M9:M27" si="11">U9+Y9+AD9</f>
        <v>317300</v>
      </c>
      <c r="N9" s="41">
        <f t="shared" ref="N9:N27" si="12">U9+W9+Y9+AD9</f>
        <v>334700</v>
      </c>
      <c r="O9" s="40">
        <f t="shared" ref="O9:O27" si="13">U9+Z9+AD9</f>
        <v>316000</v>
      </c>
      <c r="P9" s="41">
        <f t="shared" ref="P9:P27" si="14">U9+W9+Z9+AD9</f>
        <v>333400</v>
      </c>
      <c r="S9" s="33" t="s">
        <v>88</v>
      </c>
      <c r="T9" s="81">
        <f>ДЭС!C6</f>
        <v>3090</v>
      </c>
      <c r="U9" s="60">
        <f>ROUND(T9*AE9,-2)</f>
        <v>197800</v>
      </c>
      <c r="V9" s="46">
        <f>АВР!C6</f>
        <v>272</v>
      </c>
      <c r="W9" s="51">
        <f>ROUND(V9*AE9,-2)</f>
        <v>17400</v>
      </c>
      <c r="X9" s="46">
        <f>ЕВРОКОЖУХ!C6</f>
        <v>680</v>
      </c>
      <c r="Y9" s="51">
        <f>ROUND(X9*AE9,-2)</f>
        <v>43500</v>
      </c>
      <c r="Z9" s="58">
        <f>КАПОТ!C6</f>
        <v>42200</v>
      </c>
      <c r="AA9" s="45" t="str">
        <f>ПБК!B6</f>
        <v>ПБК-2,5</v>
      </c>
      <c r="AB9" s="51">
        <f>ПБК!C6</f>
        <v>285000</v>
      </c>
      <c r="AC9" s="19" t="str">
        <f>ПРИЦЕПЫ!B6</f>
        <v>ПСТ 1-1,2</v>
      </c>
      <c r="AD9" s="18">
        <f>ПРИЦЕПЫ!C6</f>
        <v>76000</v>
      </c>
      <c r="AE9" s="58">
        <f t="shared" si="2"/>
        <v>64</v>
      </c>
    </row>
    <row r="10" spans="1:31" ht="21" customHeight="1">
      <c r="A10" s="28"/>
      <c r="B10" s="36" t="s">
        <v>89</v>
      </c>
      <c r="C10" s="37">
        <f t="shared" si="0"/>
        <v>198000</v>
      </c>
      <c r="D10" s="38">
        <f t="shared" si="1"/>
        <v>215400</v>
      </c>
      <c r="E10" s="30">
        <f t="shared" si="3"/>
        <v>241500</v>
      </c>
      <c r="F10" s="31">
        <f t="shared" si="4"/>
        <v>258900</v>
      </c>
      <c r="G10" s="30">
        <f t="shared" si="5"/>
        <v>240200</v>
      </c>
      <c r="H10" s="31">
        <f t="shared" si="6"/>
        <v>257600</v>
      </c>
      <c r="I10" s="61" t="str">
        <f t="shared" si="7"/>
        <v>ПБК-2,5</v>
      </c>
      <c r="J10" s="32">
        <f t="shared" si="8"/>
        <v>483000</v>
      </c>
      <c r="K10" s="31">
        <f t="shared" si="9"/>
        <v>500400</v>
      </c>
      <c r="L10" s="61" t="str">
        <f t="shared" si="10"/>
        <v>ПСТ 1-1,2</v>
      </c>
      <c r="M10" s="32">
        <f t="shared" si="11"/>
        <v>317500</v>
      </c>
      <c r="N10" s="31">
        <f t="shared" si="12"/>
        <v>334900</v>
      </c>
      <c r="O10" s="30">
        <f t="shared" si="13"/>
        <v>316200</v>
      </c>
      <c r="P10" s="31">
        <f t="shared" si="14"/>
        <v>333600</v>
      </c>
      <c r="S10" s="36" t="s">
        <v>89</v>
      </c>
      <c r="T10" s="81">
        <f>ДЭС!C7</f>
        <v>3094</v>
      </c>
      <c r="U10" s="60">
        <f t="shared" ref="U10:U28" si="15">ROUND(T10*AE10,-2)</f>
        <v>198000</v>
      </c>
      <c r="V10" s="46">
        <f>АВР!C7</f>
        <v>272</v>
      </c>
      <c r="W10" s="51">
        <f t="shared" ref="W10:W28" si="16">ROUND(V10*AE10,-2)</f>
        <v>17400</v>
      </c>
      <c r="X10" s="46">
        <f>ЕВРОКОЖУХ!C7</f>
        <v>680</v>
      </c>
      <c r="Y10" s="51">
        <f t="shared" ref="Y10:Y28" si="17">ROUND(X10*AE10,-2)</f>
        <v>43500</v>
      </c>
      <c r="Z10" s="58">
        <f>КАПОТ!C7</f>
        <v>42200</v>
      </c>
      <c r="AA10" s="45" t="str">
        <f>ПБК!B7</f>
        <v>ПБК-2,5</v>
      </c>
      <c r="AB10" s="51">
        <f>ПБК!C7</f>
        <v>285000</v>
      </c>
      <c r="AC10" s="19" t="str">
        <f>ПРИЦЕПЫ!B7</f>
        <v>ПСТ 1-1,2</v>
      </c>
      <c r="AD10" s="18">
        <f>ПРИЦЕПЫ!C7</f>
        <v>76000</v>
      </c>
      <c r="AE10" s="58">
        <f t="shared" si="2"/>
        <v>64</v>
      </c>
    </row>
    <row r="11" spans="1:31" ht="21" customHeight="1">
      <c r="A11" s="28"/>
      <c r="B11" s="33" t="s">
        <v>90</v>
      </c>
      <c r="C11" s="34">
        <f t="shared" si="0"/>
        <v>208000</v>
      </c>
      <c r="D11" s="35">
        <f t="shared" si="1"/>
        <v>231600</v>
      </c>
      <c r="E11" s="40">
        <f t="shared" si="3"/>
        <v>253100</v>
      </c>
      <c r="F11" s="41">
        <f t="shared" si="4"/>
        <v>276700</v>
      </c>
      <c r="G11" s="40">
        <f t="shared" si="5"/>
        <v>250200</v>
      </c>
      <c r="H11" s="41">
        <f t="shared" si="6"/>
        <v>273800</v>
      </c>
      <c r="I11" s="62" t="str">
        <f t="shared" si="7"/>
        <v>ПБК-2,5</v>
      </c>
      <c r="J11" s="42">
        <f t="shared" si="8"/>
        <v>493000</v>
      </c>
      <c r="K11" s="41">
        <f t="shared" si="9"/>
        <v>516600</v>
      </c>
      <c r="L11" s="62" t="str">
        <f t="shared" si="10"/>
        <v>ПСТ 1-1,2</v>
      </c>
      <c r="M11" s="42">
        <f t="shared" si="11"/>
        <v>329100</v>
      </c>
      <c r="N11" s="41">
        <f t="shared" si="12"/>
        <v>352700</v>
      </c>
      <c r="O11" s="40">
        <f t="shared" si="13"/>
        <v>326200</v>
      </c>
      <c r="P11" s="41">
        <f t="shared" si="14"/>
        <v>349800</v>
      </c>
      <c r="S11" s="33" t="s">
        <v>90</v>
      </c>
      <c r="T11" s="81">
        <f>ДЭС!C8</f>
        <v>3250</v>
      </c>
      <c r="U11" s="60">
        <f t="shared" si="15"/>
        <v>208000</v>
      </c>
      <c r="V11" s="46">
        <f>АВР!C8</f>
        <v>369</v>
      </c>
      <c r="W11" s="51">
        <f t="shared" si="16"/>
        <v>23600</v>
      </c>
      <c r="X11" s="46">
        <f>ЕВРОКОЖУХ!C8</f>
        <v>705</v>
      </c>
      <c r="Y11" s="51">
        <f t="shared" si="17"/>
        <v>45100</v>
      </c>
      <c r="Z11" s="58">
        <f>КАПОТ!C8</f>
        <v>42200</v>
      </c>
      <c r="AA11" s="45" t="str">
        <f>ПБК!B8</f>
        <v>ПБК-2,5</v>
      </c>
      <c r="AB11" s="51">
        <f>ПБК!C8</f>
        <v>285000</v>
      </c>
      <c r="AC11" s="19" t="str">
        <f>ПРИЦЕПЫ!B8</f>
        <v>ПСТ 1-1,2</v>
      </c>
      <c r="AD11" s="18">
        <f>ПРИЦЕПЫ!C8</f>
        <v>76000</v>
      </c>
      <c r="AE11" s="58">
        <f t="shared" si="2"/>
        <v>64</v>
      </c>
    </row>
    <row r="12" spans="1:31" ht="21" customHeight="1">
      <c r="A12" s="28"/>
      <c r="B12" s="36" t="s">
        <v>91</v>
      </c>
      <c r="C12" s="37">
        <f t="shared" si="0"/>
        <v>211200</v>
      </c>
      <c r="D12" s="38">
        <f t="shared" si="1"/>
        <v>234800</v>
      </c>
      <c r="E12" s="30">
        <f t="shared" si="3"/>
        <v>256300</v>
      </c>
      <c r="F12" s="31">
        <f t="shared" si="4"/>
        <v>279900</v>
      </c>
      <c r="G12" s="30">
        <f t="shared" si="5"/>
        <v>253400</v>
      </c>
      <c r="H12" s="31">
        <f t="shared" si="6"/>
        <v>277000</v>
      </c>
      <c r="I12" s="61" t="str">
        <f t="shared" si="7"/>
        <v>ПБК-2,5</v>
      </c>
      <c r="J12" s="32">
        <f t="shared" si="8"/>
        <v>496200</v>
      </c>
      <c r="K12" s="31">
        <f t="shared" si="9"/>
        <v>519800</v>
      </c>
      <c r="L12" s="61" t="str">
        <f t="shared" si="10"/>
        <v>ПСТ 1-1,2</v>
      </c>
      <c r="M12" s="32">
        <f t="shared" si="11"/>
        <v>332300</v>
      </c>
      <c r="N12" s="31">
        <f t="shared" si="12"/>
        <v>355900</v>
      </c>
      <c r="O12" s="30">
        <f t="shared" si="13"/>
        <v>329400</v>
      </c>
      <c r="P12" s="31">
        <f t="shared" si="14"/>
        <v>353000</v>
      </c>
      <c r="S12" s="36" t="s">
        <v>91</v>
      </c>
      <c r="T12" s="81">
        <f>ДЭС!C9</f>
        <v>3300</v>
      </c>
      <c r="U12" s="60">
        <f t="shared" si="15"/>
        <v>211200</v>
      </c>
      <c r="V12" s="46">
        <f>АВР!C9</f>
        <v>369</v>
      </c>
      <c r="W12" s="51">
        <f t="shared" si="16"/>
        <v>23600</v>
      </c>
      <c r="X12" s="46">
        <f>ЕВРОКОЖУХ!C9</f>
        <v>705</v>
      </c>
      <c r="Y12" s="51">
        <f t="shared" si="17"/>
        <v>45100</v>
      </c>
      <c r="Z12" s="58">
        <f>КАПОТ!C9</f>
        <v>42200</v>
      </c>
      <c r="AA12" s="45" t="str">
        <f>ПБК!B9</f>
        <v>ПБК-2,5</v>
      </c>
      <c r="AB12" s="51">
        <f>ПБК!C9</f>
        <v>285000</v>
      </c>
      <c r="AC12" s="19" t="str">
        <f>ПРИЦЕПЫ!B9</f>
        <v>ПСТ 1-1,2</v>
      </c>
      <c r="AD12" s="18">
        <f>ПРИЦЕПЫ!C9</f>
        <v>76000</v>
      </c>
      <c r="AE12" s="58">
        <f t="shared" si="2"/>
        <v>64</v>
      </c>
    </row>
    <row r="13" spans="1:31" ht="21" customHeight="1">
      <c r="A13" s="28"/>
      <c r="B13" s="33" t="s">
        <v>92</v>
      </c>
      <c r="C13" s="34">
        <f t="shared" si="0"/>
        <v>227100</v>
      </c>
      <c r="D13" s="35">
        <f t="shared" si="1"/>
        <v>250700</v>
      </c>
      <c r="E13" s="40">
        <f t="shared" si="3"/>
        <v>272900</v>
      </c>
      <c r="F13" s="41">
        <f t="shared" si="4"/>
        <v>296500</v>
      </c>
      <c r="G13" s="40">
        <f t="shared" si="5"/>
        <v>269300</v>
      </c>
      <c r="H13" s="41">
        <f t="shared" si="6"/>
        <v>292900</v>
      </c>
      <c r="I13" s="62" t="str">
        <f t="shared" si="7"/>
        <v>ПБК-2,5</v>
      </c>
      <c r="J13" s="42">
        <f t="shared" si="8"/>
        <v>512100</v>
      </c>
      <c r="K13" s="41">
        <f t="shared" si="9"/>
        <v>535700</v>
      </c>
      <c r="L13" s="62" t="str">
        <f t="shared" si="10"/>
        <v>ПСТ 1-1,2</v>
      </c>
      <c r="M13" s="42">
        <f t="shared" si="11"/>
        <v>348900</v>
      </c>
      <c r="N13" s="41">
        <f t="shared" si="12"/>
        <v>372500</v>
      </c>
      <c r="O13" s="40">
        <f t="shared" si="13"/>
        <v>345300</v>
      </c>
      <c r="P13" s="41">
        <f t="shared" si="14"/>
        <v>368900</v>
      </c>
      <c r="S13" s="33" t="s">
        <v>92</v>
      </c>
      <c r="T13" s="81">
        <f>ДЭС!C10</f>
        <v>3548</v>
      </c>
      <c r="U13" s="60">
        <f t="shared" si="15"/>
        <v>227100</v>
      </c>
      <c r="V13" s="46">
        <f>АВР!C10</f>
        <v>369</v>
      </c>
      <c r="W13" s="51">
        <f t="shared" si="16"/>
        <v>23600</v>
      </c>
      <c r="X13" s="46">
        <f>ЕВРОКОЖУХ!C10</f>
        <v>715</v>
      </c>
      <c r="Y13" s="51">
        <f t="shared" si="17"/>
        <v>45800</v>
      </c>
      <c r="Z13" s="58">
        <f>КАПОТ!C10</f>
        <v>42200</v>
      </c>
      <c r="AA13" s="45" t="str">
        <f>ПБК!B10</f>
        <v>ПБК-2,5</v>
      </c>
      <c r="AB13" s="51">
        <f>ПБК!C10</f>
        <v>285000</v>
      </c>
      <c r="AC13" s="19" t="str">
        <f>ПРИЦЕПЫ!B10</f>
        <v>ПСТ 1-1,2</v>
      </c>
      <c r="AD13" s="18">
        <f>ПРИЦЕПЫ!C10</f>
        <v>76000</v>
      </c>
      <c r="AE13" s="58">
        <f t="shared" si="2"/>
        <v>64</v>
      </c>
    </row>
    <row r="14" spans="1:31" ht="21" customHeight="1">
      <c r="A14" s="28"/>
      <c r="B14" s="36" t="s">
        <v>93</v>
      </c>
      <c r="C14" s="37">
        <f t="shared" si="0"/>
        <v>231700</v>
      </c>
      <c r="D14" s="38">
        <f t="shared" si="1"/>
        <v>255300</v>
      </c>
      <c r="E14" s="30">
        <f t="shared" si="3"/>
        <v>282600</v>
      </c>
      <c r="F14" s="31">
        <f t="shared" si="4"/>
        <v>306200</v>
      </c>
      <c r="G14" s="30">
        <f t="shared" si="5"/>
        <v>273900</v>
      </c>
      <c r="H14" s="31">
        <f t="shared" si="6"/>
        <v>297500</v>
      </c>
      <c r="I14" s="61" t="str">
        <f t="shared" si="7"/>
        <v>ПБК-2,5</v>
      </c>
      <c r="J14" s="32">
        <f t="shared" si="8"/>
        <v>516700</v>
      </c>
      <c r="K14" s="31">
        <f t="shared" si="9"/>
        <v>540300</v>
      </c>
      <c r="L14" s="61" t="str">
        <f t="shared" si="10"/>
        <v>ПСТ 1-1,2</v>
      </c>
      <c r="M14" s="32">
        <f t="shared" si="11"/>
        <v>358600</v>
      </c>
      <c r="N14" s="31">
        <f t="shared" si="12"/>
        <v>382200</v>
      </c>
      <c r="O14" s="30">
        <f t="shared" si="13"/>
        <v>349900</v>
      </c>
      <c r="P14" s="31">
        <f t="shared" si="14"/>
        <v>373500</v>
      </c>
      <c r="S14" s="36" t="s">
        <v>93</v>
      </c>
      <c r="T14" s="81">
        <f>ДЭС!C11</f>
        <v>3620</v>
      </c>
      <c r="U14" s="60">
        <f t="shared" si="15"/>
        <v>231700</v>
      </c>
      <c r="V14" s="46">
        <f>АВР!C11</f>
        <v>369</v>
      </c>
      <c r="W14" s="51">
        <f t="shared" si="16"/>
        <v>23600</v>
      </c>
      <c r="X14" s="46">
        <f>ЕВРОКОЖУХ!C11</f>
        <v>795</v>
      </c>
      <c r="Y14" s="51">
        <f t="shared" si="17"/>
        <v>50900</v>
      </c>
      <c r="Z14" s="58">
        <f>КАПОТ!C11</f>
        <v>42200</v>
      </c>
      <c r="AA14" s="45" t="str">
        <f>ПБК!B11</f>
        <v>ПБК-2,5</v>
      </c>
      <c r="AB14" s="51">
        <f>ПБК!C11</f>
        <v>285000</v>
      </c>
      <c r="AC14" s="19" t="str">
        <f>ПРИЦЕПЫ!B11</f>
        <v>ПСТ 1-1,2</v>
      </c>
      <c r="AD14" s="18">
        <f>ПРИЦЕПЫ!C11</f>
        <v>76000</v>
      </c>
      <c r="AE14" s="58">
        <f t="shared" si="2"/>
        <v>64</v>
      </c>
    </row>
    <row r="15" spans="1:31" ht="21" customHeight="1">
      <c r="A15" s="28"/>
      <c r="B15" s="33" t="s">
        <v>94</v>
      </c>
      <c r="C15" s="34">
        <f t="shared" si="0"/>
        <v>293000</v>
      </c>
      <c r="D15" s="35">
        <f t="shared" si="1"/>
        <v>316600</v>
      </c>
      <c r="E15" s="40">
        <f t="shared" si="3"/>
        <v>348000</v>
      </c>
      <c r="F15" s="41">
        <f t="shared" si="4"/>
        <v>371600</v>
      </c>
      <c r="G15" s="40">
        <f t="shared" si="5"/>
        <v>352000</v>
      </c>
      <c r="H15" s="41">
        <f t="shared" si="6"/>
        <v>375600</v>
      </c>
      <c r="I15" s="62" t="str">
        <f t="shared" si="7"/>
        <v>ПБК-2,5</v>
      </c>
      <c r="J15" s="42">
        <f t="shared" si="8"/>
        <v>578000</v>
      </c>
      <c r="K15" s="41">
        <f t="shared" si="9"/>
        <v>601600</v>
      </c>
      <c r="L15" s="62" t="str">
        <f t="shared" si="10"/>
        <v>ПСТ 1-1,8</v>
      </c>
      <c r="M15" s="42">
        <f t="shared" si="11"/>
        <v>438000</v>
      </c>
      <c r="N15" s="41">
        <f t="shared" si="12"/>
        <v>461600</v>
      </c>
      <c r="O15" s="40">
        <f t="shared" si="13"/>
        <v>442000</v>
      </c>
      <c r="P15" s="41">
        <f t="shared" si="14"/>
        <v>465600</v>
      </c>
      <c r="S15" s="33" t="s">
        <v>94</v>
      </c>
      <c r="T15" s="81">
        <f>ДЭС!C12</f>
        <v>4578</v>
      </c>
      <c r="U15" s="60">
        <f t="shared" si="15"/>
        <v>293000</v>
      </c>
      <c r="V15" s="46">
        <f>АВР!C12</f>
        <v>369</v>
      </c>
      <c r="W15" s="51">
        <f t="shared" si="16"/>
        <v>23600</v>
      </c>
      <c r="X15" s="46">
        <f>ЕВРОКОЖУХ!C12</f>
        <v>860</v>
      </c>
      <c r="Y15" s="51">
        <f t="shared" si="17"/>
        <v>55000</v>
      </c>
      <c r="Z15" s="58">
        <f>КАПОТ!C12</f>
        <v>59000</v>
      </c>
      <c r="AA15" s="45" t="str">
        <f>ПБК!B12</f>
        <v>ПБК-2,5</v>
      </c>
      <c r="AB15" s="51">
        <f>ПБК!C12</f>
        <v>285000</v>
      </c>
      <c r="AC15" s="19" t="str">
        <f>ПРИЦЕПЫ!B12</f>
        <v>ПСТ 1-1,8</v>
      </c>
      <c r="AD15" s="18">
        <f>ПРИЦЕПЫ!C12</f>
        <v>90000</v>
      </c>
      <c r="AE15" s="58">
        <f t="shared" si="2"/>
        <v>64</v>
      </c>
    </row>
    <row r="16" spans="1:31" ht="21" customHeight="1">
      <c r="A16" s="28"/>
      <c r="B16" s="36" t="s">
        <v>95</v>
      </c>
      <c r="C16" s="37">
        <f t="shared" si="0"/>
        <v>309100</v>
      </c>
      <c r="D16" s="38">
        <f t="shared" si="1"/>
        <v>332700</v>
      </c>
      <c r="E16" s="30">
        <f t="shared" si="3"/>
        <v>364100</v>
      </c>
      <c r="F16" s="31">
        <f t="shared" si="4"/>
        <v>387700</v>
      </c>
      <c r="G16" s="30">
        <f t="shared" si="5"/>
        <v>368100</v>
      </c>
      <c r="H16" s="31">
        <f t="shared" si="6"/>
        <v>391700</v>
      </c>
      <c r="I16" s="61" t="str">
        <f t="shared" si="7"/>
        <v>ПБК-3</v>
      </c>
      <c r="J16" s="32">
        <f t="shared" si="8"/>
        <v>629100</v>
      </c>
      <c r="K16" s="31">
        <f t="shared" si="9"/>
        <v>652700</v>
      </c>
      <c r="L16" s="61" t="str">
        <f t="shared" si="10"/>
        <v>ПСТ 1-1,8</v>
      </c>
      <c r="M16" s="32">
        <f t="shared" si="11"/>
        <v>454100</v>
      </c>
      <c r="N16" s="31">
        <f t="shared" si="12"/>
        <v>477700</v>
      </c>
      <c r="O16" s="30">
        <f t="shared" si="13"/>
        <v>458100</v>
      </c>
      <c r="P16" s="31">
        <f t="shared" si="14"/>
        <v>481700</v>
      </c>
      <c r="S16" s="36" t="s">
        <v>95</v>
      </c>
      <c r="T16" s="81">
        <f>ДЭС!C13</f>
        <v>4830</v>
      </c>
      <c r="U16" s="60">
        <f t="shared" si="15"/>
        <v>309100</v>
      </c>
      <c r="V16" s="46">
        <f>АВР!C13</f>
        <v>369</v>
      </c>
      <c r="W16" s="51">
        <f t="shared" si="16"/>
        <v>23600</v>
      </c>
      <c r="X16" s="46">
        <f>ЕВРОКОЖУХ!C13</f>
        <v>860</v>
      </c>
      <c r="Y16" s="51">
        <f t="shared" si="17"/>
        <v>55000</v>
      </c>
      <c r="Z16" s="58">
        <f>КАПОТ!C13</f>
        <v>59000</v>
      </c>
      <c r="AA16" s="45" t="str">
        <f>ПБК!B13</f>
        <v>ПБК-3</v>
      </c>
      <c r="AB16" s="51">
        <f>ПБК!C13</f>
        <v>320000</v>
      </c>
      <c r="AC16" s="19" t="str">
        <f>ПРИЦЕПЫ!B13</f>
        <v>ПСТ 1-1,8</v>
      </c>
      <c r="AD16" s="18">
        <f>ПРИЦЕПЫ!C13</f>
        <v>90000</v>
      </c>
      <c r="AE16" s="58">
        <f t="shared" si="2"/>
        <v>64</v>
      </c>
    </row>
    <row r="17" spans="1:31" ht="21" customHeight="1">
      <c r="A17" s="28"/>
      <c r="B17" s="33" t="s">
        <v>96</v>
      </c>
      <c r="C17" s="34">
        <f t="shared" si="0"/>
        <v>342400</v>
      </c>
      <c r="D17" s="35">
        <f t="shared" si="1"/>
        <v>375100</v>
      </c>
      <c r="E17" s="40">
        <f t="shared" si="3"/>
        <v>397400</v>
      </c>
      <c r="F17" s="41">
        <f t="shared" si="4"/>
        <v>430100</v>
      </c>
      <c r="G17" s="40">
        <f t="shared" si="5"/>
        <v>401400</v>
      </c>
      <c r="H17" s="41">
        <f t="shared" si="6"/>
        <v>434100</v>
      </c>
      <c r="I17" s="62" t="str">
        <f t="shared" si="7"/>
        <v>ПБК-3</v>
      </c>
      <c r="J17" s="42">
        <f t="shared" si="8"/>
        <v>662400</v>
      </c>
      <c r="K17" s="41">
        <f t="shared" si="9"/>
        <v>695100</v>
      </c>
      <c r="L17" s="62" t="str">
        <f t="shared" si="10"/>
        <v>ПСТ 1-1,8</v>
      </c>
      <c r="M17" s="42">
        <f t="shared" si="11"/>
        <v>487400</v>
      </c>
      <c r="N17" s="41">
        <f t="shared" si="12"/>
        <v>520100</v>
      </c>
      <c r="O17" s="40">
        <f t="shared" si="13"/>
        <v>491400</v>
      </c>
      <c r="P17" s="41">
        <f t="shared" si="14"/>
        <v>524100</v>
      </c>
      <c r="S17" s="33" t="s">
        <v>96</v>
      </c>
      <c r="T17" s="81">
        <f>ДЭС!C14</f>
        <v>5350</v>
      </c>
      <c r="U17" s="60">
        <f t="shared" si="15"/>
        <v>342400</v>
      </c>
      <c r="V17" s="46">
        <f>АВР!C14</f>
        <v>511</v>
      </c>
      <c r="W17" s="51">
        <f t="shared" si="16"/>
        <v>32700</v>
      </c>
      <c r="X17" s="46">
        <f>ЕВРОКОЖУХ!C14</f>
        <v>860</v>
      </c>
      <c r="Y17" s="51">
        <f t="shared" si="17"/>
        <v>55000</v>
      </c>
      <c r="Z17" s="58">
        <f>КАПОТ!C14</f>
        <v>59000</v>
      </c>
      <c r="AA17" s="45" t="str">
        <f>ПБК!B14</f>
        <v>ПБК-3</v>
      </c>
      <c r="AB17" s="51">
        <f>ПБК!C14</f>
        <v>320000</v>
      </c>
      <c r="AC17" s="19" t="str">
        <f>ПРИЦЕПЫ!B14</f>
        <v>ПСТ 1-1,8</v>
      </c>
      <c r="AD17" s="18">
        <f>ПРИЦЕПЫ!C14</f>
        <v>90000</v>
      </c>
      <c r="AE17" s="58">
        <f t="shared" si="2"/>
        <v>64</v>
      </c>
    </row>
    <row r="18" spans="1:31" ht="21" customHeight="1">
      <c r="A18" s="28"/>
      <c r="B18" s="36" t="s">
        <v>97</v>
      </c>
      <c r="C18" s="37">
        <f t="shared" si="0"/>
        <v>441000</v>
      </c>
      <c r="D18" s="38">
        <f t="shared" si="1"/>
        <v>473700</v>
      </c>
      <c r="E18" s="30">
        <f t="shared" si="3"/>
        <v>543300</v>
      </c>
      <c r="F18" s="31">
        <f t="shared" si="4"/>
        <v>576000</v>
      </c>
      <c r="G18" s="30">
        <f t="shared" si="5"/>
        <v>513800</v>
      </c>
      <c r="H18" s="31">
        <f t="shared" si="6"/>
        <v>546500</v>
      </c>
      <c r="I18" s="61" t="str">
        <f t="shared" si="7"/>
        <v>ПБК-3</v>
      </c>
      <c r="J18" s="32">
        <f t="shared" si="8"/>
        <v>771000</v>
      </c>
      <c r="K18" s="31">
        <f t="shared" si="9"/>
        <v>803700</v>
      </c>
      <c r="L18" s="61" t="str">
        <f t="shared" si="10"/>
        <v>ПСТ 2-2,7-1</v>
      </c>
      <c r="M18" s="32">
        <f t="shared" si="11"/>
        <v>721300</v>
      </c>
      <c r="N18" s="31">
        <f t="shared" si="12"/>
        <v>754000</v>
      </c>
      <c r="O18" s="30">
        <f t="shared" si="13"/>
        <v>691800</v>
      </c>
      <c r="P18" s="31">
        <f t="shared" si="14"/>
        <v>724500</v>
      </c>
      <c r="S18" s="36" t="s">
        <v>97</v>
      </c>
      <c r="T18" s="81">
        <f>ДЭС!C15</f>
        <v>6890</v>
      </c>
      <c r="U18" s="60">
        <f t="shared" si="15"/>
        <v>441000</v>
      </c>
      <c r="V18" s="46">
        <f>АВР!C15</f>
        <v>511</v>
      </c>
      <c r="W18" s="51">
        <f t="shared" si="16"/>
        <v>32700</v>
      </c>
      <c r="X18" s="46">
        <f>ЕВРОКОЖУХ!C15</f>
        <v>1598</v>
      </c>
      <c r="Y18" s="51">
        <f t="shared" si="17"/>
        <v>102300</v>
      </c>
      <c r="Z18" s="58">
        <f>КАПОТ!C15</f>
        <v>72800</v>
      </c>
      <c r="AA18" s="45" t="str">
        <f>ПБК!B15</f>
        <v>ПБК-3</v>
      </c>
      <c r="AB18" s="51">
        <f>ПБК!C15</f>
        <v>330000</v>
      </c>
      <c r="AC18" s="19" t="str">
        <f>ПРИЦЕПЫ!B15</f>
        <v>ПСТ 2-2,7-1</v>
      </c>
      <c r="AD18" s="18">
        <f>ПРИЦЕПЫ!C15</f>
        <v>178000</v>
      </c>
      <c r="AE18" s="58">
        <f t="shared" si="2"/>
        <v>64</v>
      </c>
    </row>
    <row r="19" spans="1:31" ht="21" customHeight="1">
      <c r="A19" s="28"/>
      <c r="B19" s="33" t="s">
        <v>98</v>
      </c>
      <c r="C19" s="34">
        <f t="shared" si="0"/>
        <v>457600</v>
      </c>
      <c r="D19" s="35">
        <f t="shared" si="1"/>
        <v>490300</v>
      </c>
      <c r="E19" s="40">
        <f t="shared" si="3"/>
        <v>559900</v>
      </c>
      <c r="F19" s="41">
        <f t="shared" si="4"/>
        <v>592600</v>
      </c>
      <c r="G19" s="40">
        <f t="shared" si="5"/>
        <v>530400</v>
      </c>
      <c r="H19" s="41">
        <f t="shared" si="6"/>
        <v>563100</v>
      </c>
      <c r="I19" s="62" t="str">
        <f t="shared" si="7"/>
        <v>ПБК-3</v>
      </c>
      <c r="J19" s="42">
        <f t="shared" si="8"/>
        <v>787600</v>
      </c>
      <c r="K19" s="41">
        <f t="shared" si="9"/>
        <v>820300</v>
      </c>
      <c r="L19" s="62" t="str">
        <f t="shared" si="10"/>
        <v>ПСТ 2-2,7-1</v>
      </c>
      <c r="M19" s="42">
        <f t="shared" si="11"/>
        <v>737900</v>
      </c>
      <c r="N19" s="41">
        <f t="shared" si="12"/>
        <v>770600</v>
      </c>
      <c r="O19" s="40">
        <f t="shared" si="13"/>
        <v>708400</v>
      </c>
      <c r="P19" s="41">
        <f t="shared" si="14"/>
        <v>741100</v>
      </c>
      <c r="S19" s="33" t="s">
        <v>98</v>
      </c>
      <c r="T19" s="81">
        <f>ДЭС!C16</f>
        <v>7150</v>
      </c>
      <c r="U19" s="60">
        <f t="shared" si="15"/>
        <v>457600</v>
      </c>
      <c r="V19" s="46">
        <f>АВР!C16</f>
        <v>511</v>
      </c>
      <c r="W19" s="51">
        <f t="shared" si="16"/>
        <v>32700</v>
      </c>
      <c r="X19" s="46">
        <f>ЕВРОКОЖУХ!C16</f>
        <v>1598</v>
      </c>
      <c r="Y19" s="51">
        <f t="shared" si="17"/>
        <v>102300</v>
      </c>
      <c r="Z19" s="58">
        <f>КАПОТ!C16</f>
        <v>72800</v>
      </c>
      <c r="AA19" s="45" t="str">
        <f>ПБК!B16</f>
        <v>ПБК-3</v>
      </c>
      <c r="AB19" s="51">
        <f>ПБК!C16</f>
        <v>330000</v>
      </c>
      <c r="AC19" s="19" t="str">
        <f>ПРИЦЕПЫ!B16</f>
        <v>ПСТ 2-2,7-1</v>
      </c>
      <c r="AD19" s="18">
        <f>ПРИЦЕПЫ!C16</f>
        <v>178000</v>
      </c>
      <c r="AE19" s="58">
        <f t="shared" si="2"/>
        <v>64</v>
      </c>
    </row>
    <row r="20" spans="1:31" ht="21" customHeight="1">
      <c r="A20" s="28"/>
      <c r="B20" s="36" t="s">
        <v>99</v>
      </c>
      <c r="C20" s="37">
        <f t="shared" si="0"/>
        <v>460800</v>
      </c>
      <c r="D20" s="38">
        <f t="shared" si="1"/>
        <v>497800</v>
      </c>
      <c r="E20" s="30">
        <f t="shared" si="3"/>
        <v>567500</v>
      </c>
      <c r="F20" s="31">
        <f t="shared" si="4"/>
        <v>604500</v>
      </c>
      <c r="G20" s="30">
        <f t="shared" si="5"/>
        <v>533600</v>
      </c>
      <c r="H20" s="31">
        <f t="shared" si="6"/>
        <v>570600</v>
      </c>
      <c r="I20" s="61" t="str">
        <f t="shared" si="7"/>
        <v>ПБК-3</v>
      </c>
      <c r="J20" s="32">
        <f t="shared" si="8"/>
        <v>790800</v>
      </c>
      <c r="K20" s="31">
        <f t="shared" si="9"/>
        <v>827800</v>
      </c>
      <c r="L20" s="61" t="str">
        <f t="shared" si="10"/>
        <v>ПСТ 2-2,7-1</v>
      </c>
      <c r="M20" s="32">
        <f t="shared" si="11"/>
        <v>745500</v>
      </c>
      <c r="N20" s="31">
        <f t="shared" si="12"/>
        <v>782500</v>
      </c>
      <c r="O20" s="30">
        <f t="shared" si="13"/>
        <v>711600</v>
      </c>
      <c r="P20" s="31">
        <f t="shared" si="14"/>
        <v>748600</v>
      </c>
      <c r="S20" s="36" t="s">
        <v>99</v>
      </c>
      <c r="T20" s="81">
        <f>ДЭС!C17</f>
        <v>7200</v>
      </c>
      <c r="U20" s="60">
        <f t="shared" si="15"/>
        <v>460800</v>
      </c>
      <c r="V20" s="46">
        <f>АВР!C17</f>
        <v>578</v>
      </c>
      <c r="W20" s="51">
        <f t="shared" si="16"/>
        <v>37000</v>
      </c>
      <c r="X20" s="46">
        <f>ЕВРОКОЖУХ!C17</f>
        <v>1667</v>
      </c>
      <c r="Y20" s="51">
        <f t="shared" si="17"/>
        <v>106700</v>
      </c>
      <c r="Z20" s="58">
        <f>КАПОТ!C17</f>
        <v>72800</v>
      </c>
      <c r="AA20" s="45" t="str">
        <f>ПБК!B17</f>
        <v>ПБК-3</v>
      </c>
      <c r="AB20" s="51">
        <f>ПБК!C17</f>
        <v>330000</v>
      </c>
      <c r="AC20" s="19" t="str">
        <f>ПРИЦЕПЫ!B17</f>
        <v>ПСТ 2-2,7-1</v>
      </c>
      <c r="AD20" s="18">
        <f>ПРИЦЕПЫ!C17</f>
        <v>178000</v>
      </c>
      <c r="AE20" s="58">
        <f t="shared" si="2"/>
        <v>64</v>
      </c>
    </row>
    <row r="21" spans="1:31" ht="21" customHeight="1">
      <c r="A21" s="28"/>
      <c r="B21" s="33" t="s">
        <v>100</v>
      </c>
      <c r="C21" s="34">
        <f t="shared" si="0"/>
        <v>524200</v>
      </c>
      <c r="D21" s="35">
        <f t="shared" si="1"/>
        <v>561200</v>
      </c>
      <c r="E21" s="40">
        <f t="shared" si="3"/>
        <v>630900</v>
      </c>
      <c r="F21" s="41">
        <f t="shared" si="4"/>
        <v>667900</v>
      </c>
      <c r="G21" s="40">
        <f t="shared" si="5"/>
        <v>597000</v>
      </c>
      <c r="H21" s="41">
        <f t="shared" si="6"/>
        <v>634000</v>
      </c>
      <c r="I21" s="62" t="str">
        <f t="shared" si="7"/>
        <v>ПБК-3,6</v>
      </c>
      <c r="J21" s="42">
        <f t="shared" si="8"/>
        <v>914200</v>
      </c>
      <c r="K21" s="41">
        <f t="shared" si="9"/>
        <v>951200</v>
      </c>
      <c r="L21" s="62" t="str">
        <f t="shared" si="10"/>
        <v>ПСТ 2-2,7-1</v>
      </c>
      <c r="M21" s="42">
        <f t="shared" si="11"/>
        <v>808900</v>
      </c>
      <c r="N21" s="41">
        <f t="shared" si="12"/>
        <v>845900</v>
      </c>
      <c r="O21" s="40">
        <f t="shared" si="13"/>
        <v>775000</v>
      </c>
      <c r="P21" s="41">
        <f t="shared" si="14"/>
        <v>812000</v>
      </c>
      <c r="S21" s="33" t="s">
        <v>100</v>
      </c>
      <c r="T21" s="81">
        <f>ДЭС!C18</f>
        <v>8190</v>
      </c>
      <c r="U21" s="60">
        <f t="shared" si="15"/>
        <v>524200</v>
      </c>
      <c r="V21" s="46">
        <f>АВР!C18</f>
        <v>578</v>
      </c>
      <c r="W21" s="51">
        <f t="shared" si="16"/>
        <v>37000</v>
      </c>
      <c r="X21" s="46">
        <f>ЕВРОКОЖУХ!C18</f>
        <v>1667</v>
      </c>
      <c r="Y21" s="51">
        <f t="shared" si="17"/>
        <v>106700</v>
      </c>
      <c r="Z21" s="58">
        <f>КАПОТ!C18</f>
        <v>72800</v>
      </c>
      <c r="AA21" s="45" t="str">
        <f>ПБК!B18</f>
        <v>ПБК-3,6</v>
      </c>
      <c r="AB21" s="51">
        <f>ПБК!C18</f>
        <v>390000</v>
      </c>
      <c r="AC21" s="19" t="str">
        <f>ПРИЦЕПЫ!B18</f>
        <v>ПСТ 2-2,7-1</v>
      </c>
      <c r="AD21" s="18">
        <f>ПРИЦЕПЫ!C18</f>
        <v>178000</v>
      </c>
      <c r="AE21" s="58">
        <f t="shared" si="2"/>
        <v>64</v>
      </c>
    </row>
    <row r="22" spans="1:31" ht="21" customHeight="1">
      <c r="A22" s="28"/>
      <c r="B22" s="36" t="s">
        <v>101</v>
      </c>
      <c r="C22" s="37">
        <f t="shared" si="0"/>
        <v>646700</v>
      </c>
      <c r="D22" s="38">
        <f t="shared" si="1"/>
        <v>698200</v>
      </c>
      <c r="E22" s="30">
        <f t="shared" si="3"/>
        <v>775300</v>
      </c>
      <c r="F22" s="31">
        <f t="shared" si="4"/>
        <v>826800</v>
      </c>
      <c r="G22" s="30">
        <f t="shared" si="5"/>
        <v>719500</v>
      </c>
      <c r="H22" s="31">
        <f t="shared" si="6"/>
        <v>771000</v>
      </c>
      <c r="I22" s="61" t="str">
        <f t="shared" si="7"/>
        <v>ПБК-3,6</v>
      </c>
      <c r="J22" s="32">
        <f t="shared" si="8"/>
        <v>1036700</v>
      </c>
      <c r="K22" s="31">
        <f t="shared" si="9"/>
        <v>1088200</v>
      </c>
      <c r="L22" s="61" t="str">
        <f t="shared" si="10"/>
        <v>ПСТ 2-2,7-1</v>
      </c>
      <c r="M22" s="32">
        <f t="shared" si="11"/>
        <v>953300</v>
      </c>
      <c r="N22" s="31">
        <f t="shared" si="12"/>
        <v>1004800</v>
      </c>
      <c r="O22" s="30">
        <f t="shared" si="13"/>
        <v>897500</v>
      </c>
      <c r="P22" s="31">
        <f t="shared" si="14"/>
        <v>949000</v>
      </c>
      <c r="S22" s="36" t="s">
        <v>101</v>
      </c>
      <c r="T22" s="81">
        <f>ДЭС!C19</f>
        <v>10105</v>
      </c>
      <c r="U22" s="60">
        <f t="shared" si="15"/>
        <v>646700</v>
      </c>
      <c r="V22" s="46">
        <f>АВР!C19</f>
        <v>805</v>
      </c>
      <c r="W22" s="51">
        <f t="shared" si="16"/>
        <v>51500</v>
      </c>
      <c r="X22" s="46">
        <f>ЕВРОКОЖУХ!C19</f>
        <v>2010</v>
      </c>
      <c r="Y22" s="51">
        <f t="shared" si="17"/>
        <v>128600</v>
      </c>
      <c r="Z22" s="58">
        <f>КАПОТ!C19</f>
        <v>72800</v>
      </c>
      <c r="AA22" s="45" t="str">
        <f>ПБК!B19</f>
        <v>ПБК-3,6</v>
      </c>
      <c r="AB22" s="51">
        <f>ПБК!C19</f>
        <v>390000</v>
      </c>
      <c r="AC22" s="19" t="str">
        <f>ПРИЦЕПЫ!B19</f>
        <v>ПСТ 2-2,7-1</v>
      </c>
      <c r="AD22" s="18">
        <f>ПРИЦЕПЫ!C19</f>
        <v>178000</v>
      </c>
      <c r="AE22" s="58">
        <f t="shared" si="2"/>
        <v>64</v>
      </c>
    </row>
    <row r="23" spans="1:31" ht="21" customHeight="1">
      <c r="A23" s="28"/>
      <c r="B23" s="33" t="s">
        <v>102</v>
      </c>
      <c r="C23" s="34">
        <f t="shared" si="0"/>
        <v>648600</v>
      </c>
      <c r="D23" s="35">
        <f t="shared" si="1"/>
        <v>700100</v>
      </c>
      <c r="E23" s="40">
        <f t="shared" si="3"/>
        <v>777200</v>
      </c>
      <c r="F23" s="41">
        <f t="shared" si="4"/>
        <v>828700</v>
      </c>
      <c r="G23" s="40">
        <f t="shared" si="5"/>
        <v>721400</v>
      </c>
      <c r="H23" s="41">
        <f t="shared" si="6"/>
        <v>772900</v>
      </c>
      <c r="I23" s="62" t="str">
        <f t="shared" si="7"/>
        <v>ПБК-3,6</v>
      </c>
      <c r="J23" s="42">
        <f t="shared" si="8"/>
        <v>1038600</v>
      </c>
      <c r="K23" s="41">
        <f t="shared" si="9"/>
        <v>1090100</v>
      </c>
      <c r="L23" s="62" t="str">
        <f t="shared" si="10"/>
        <v>ПСТ 2-2,7-1</v>
      </c>
      <c r="M23" s="42">
        <f t="shared" si="11"/>
        <v>955200</v>
      </c>
      <c r="N23" s="41">
        <f t="shared" si="12"/>
        <v>1006700</v>
      </c>
      <c r="O23" s="40">
        <f t="shared" si="13"/>
        <v>899400</v>
      </c>
      <c r="P23" s="41">
        <f t="shared" si="14"/>
        <v>950900</v>
      </c>
      <c r="S23" s="33" t="s">
        <v>102</v>
      </c>
      <c r="T23" s="81">
        <f>ДЭС!C20</f>
        <v>10135</v>
      </c>
      <c r="U23" s="60">
        <f t="shared" si="15"/>
        <v>648600</v>
      </c>
      <c r="V23" s="46">
        <f>АВР!C20</f>
        <v>805</v>
      </c>
      <c r="W23" s="51">
        <f t="shared" si="16"/>
        <v>51500</v>
      </c>
      <c r="X23" s="46">
        <f>ЕВРОКОЖУХ!C20</f>
        <v>2010</v>
      </c>
      <c r="Y23" s="51">
        <f t="shared" si="17"/>
        <v>128600</v>
      </c>
      <c r="Z23" s="58">
        <f>КАПОТ!C20</f>
        <v>72800</v>
      </c>
      <c r="AA23" s="45" t="str">
        <f>ПБК!B20</f>
        <v>ПБК-3,6</v>
      </c>
      <c r="AB23" s="51">
        <f>ПБК!C20</f>
        <v>390000</v>
      </c>
      <c r="AC23" s="19" t="str">
        <f>ПРИЦЕПЫ!B20</f>
        <v>ПСТ 2-2,7-1</v>
      </c>
      <c r="AD23" s="18">
        <f>ПРИЦЕПЫ!C20</f>
        <v>178000</v>
      </c>
      <c r="AE23" s="58">
        <f t="shared" si="2"/>
        <v>64</v>
      </c>
    </row>
    <row r="24" spans="1:31" ht="21" customHeight="1">
      <c r="A24" s="28"/>
      <c r="B24" s="36" t="s">
        <v>103</v>
      </c>
      <c r="C24" s="37">
        <f t="shared" si="0"/>
        <v>992000</v>
      </c>
      <c r="D24" s="38">
        <f t="shared" si="1"/>
        <v>1043500</v>
      </c>
      <c r="E24" s="30">
        <f t="shared" si="3"/>
        <v>1123800</v>
      </c>
      <c r="F24" s="31">
        <f t="shared" si="4"/>
        <v>1175300</v>
      </c>
      <c r="G24" s="30">
        <f t="shared" si="5"/>
        <v>1095000</v>
      </c>
      <c r="H24" s="31">
        <f t="shared" si="6"/>
        <v>1146500</v>
      </c>
      <c r="I24" s="61" t="str">
        <f t="shared" si="7"/>
        <v>ПБК-3,6</v>
      </c>
      <c r="J24" s="32">
        <f t="shared" si="8"/>
        <v>1382000</v>
      </c>
      <c r="K24" s="31">
        <f t="shared" si="9"/>
        <v>1433500</v>
      </c>
      <c r="L24" s="61" t="str">
        <f t="shared" si="10"/>
        <v>ПТ 2-3,5-1</v>
      </c>
      <c r="M24" s="32">
        <f t="shared" si="11"/>
        <v>1378800</v>
      </c>
      <c r="N24" s="31">
        <f t="shared" si="12"/>
        <v>1430300</v>
      </c>
      <c r="O24" s="30">
        <f t="shared" si="13"/>
        <v>1350000</v>
      </c>
      <c r="P24" s="31">
        <f t="shared" si="14"/>
        <v>1401500</v>
      </c>
      <c r="S24" s="36" t="s">
        <v>103</v>
      </c>
      <c r="T24" s="81">
        <f>ДЭС!C21</f>
        <v>15500</v>
      </c>
      <c r="U24" s="60">
        <f t="shared" si="15"/>
        <v>992000</v>
      </c>
      <c r="V24" s="46">
        <f>АВР!C21</f>
        <v>805</v>
      </c>
      <c r="W24" s="51">
        <f t="shared" si="16"/>
        <v>51500</v>
      </c>
      <c r="X24" s="46">
        <f>ЕВРОКОЖУХ!C21</f>
        <v>2060</v>
      </c>
      <c r="Y24" s="51">
        <f t="shared" si="17"/>
        <v>131800</v>
      </c>
      <c r="Z24" s="58">
        <f>КАПОТ!C21</f>
        <v>103000</v>
      </c>
      <c r="AA24" s="45" t="str">
        <f>ПБК!B21</f>
        <v>ПБК-3,6</v>
      </c>
      <c r="AB24" s="51">
        <f>ПБК!C21</f>
        <v>390000</v>
      </c>
      <c r="AC24" s="19" t="str">
        <f>ПРИЦЕПЫ!B21</f>
        <v>ПТ 2-3,5-1</v>
      </c>
      <c r="AD24" s="18">
        <f>ПРИЦЕПЫ!C21</f>
        <v>255000</v>
      </c>
      <c r="AE24" s="58">
        <f t="shared" si="2"/>
        <v>64</v>
      </c>
    </row>
    <row r="25" spans="1:31" ht="21" customHeight="1">
      <c r="A25" s="28"/>
      <c r="B25" s="33" t="s">
        <v>104</v>
      </c>
      <c r="C25" s="34">
        <f t="shared" si="0"/>
        <v>1004800</v>
      </c>
      <c r="D25" s="35">
        <f t="shared" si="1"/>
        <v>1056300</v>
      </c>
      <c r="E25" s="40">
        <f t="shared" si="3"/>
        <v>1136600</v>
      </c>
      <c r="F25" s="41">
        <f t="shared" si="4"/>
        <v>1188100</v>
      </c>
      <c r="G25" s="40">
        <f t="shared" si="5"/>
        <v>1107800</v>
      </c>
      <c r="H25" s="41">
        <f t="shared" si="6"/>
        <v>1159300</v>
      </c>
      <c r="I25" s="62" t="str">
        <f t="shared" si="7"/>
        <v>ПБК-4</v>
      </c>
      <c r="J25" s="42">
        <f t="shared" si="8"/>
        <v>1434800</v>
      </c>
      <c r="K25" s="41">
        <f t="shared" si="9"/>
        <v>1486300</v>
      </c>
      <c r="L25" s="62" t="str">
        <f t="shared" si="10"/>
        <v>ПТ 2-3,5-1</v>
      </c>
      <c r="M25" s="42">
        <f t="shared" si="11"/>
        <v>1391600</v>
      </c>
      <c r="N25" s="41">
        <f t="shared" si="12"/>
        <v>1443100</v>
      </c>
      <c r="O25" s="40">
        <f t="shared" si="13"/>
        <v>1362800</v>
      </c>
      <c r="P25" s="41">
        <f t="shared" si="14"/>
        <v>1414300</v>
      </c>
      <c r="S25" s="33" t="s">
        <v>104</v>
      </c>
      <c r="T25" s="81">
        <f>ДЭС!C22</f>
        <v>15700</v>
      </c>
      <c r="U25" s="60">
        <f t="shared" si="15"/>
        <v>1004800</v>
      </c>
      <c r="V25" s="46">
        <f>АВР!C22</f>
        <v>805</v>
      </c>
      <c r="W25" s="51">
        <f t="shared" si="16"/>
        <v>51500</v>
      </c>
      <c r="X25" s="46">
        <f>ЕВРОКОЖУХ!C22</f>
        <v>2060</v>
      </c>
      <c r="Y25" s="51">
        <f t="shared" si="17"/>
        <v>131800</v>
      </c>
      <c r="Z25" s="58">
        <f>КАПОТ!C22</f>
        <v>103000</v>
      </c>
      <c r="AA25" s="45" t="str">
        <f>ПБК!B22</f>
        <v>ПБК-4</v>
      </c>
      <c r="AB25" s="51">
        <f>ПБК!C22</f>
        <v>430000</v>
      </c>
      <c r="AC25" s="19" t="str">
        <f>ПРИЦЕПЫ!B22</f>
        <v>ПТ 2-3,5-1</v>
      </c>
      <c r="AD25" s="18">
        <f>ПРИЦЕПЫ!C22</f>
        <v>255000</v>
      </c>
      <c r="AE25" s="58">
        <f t="shared" si="2"/>
        <v>64</v>
      </c>
    </row>
    <row r="26" spans="1:31" ht="21" customHeight="1">
      <c r="A26" s="28"/>
      <c r="B26" s="36" t="s">
        <v>105</v>
      </c>
      <c r="C26" s="37">
        <f t="shared" si="0"/>
        <v>1011200</v>
      </c>
      <c r="D26" s="38">
        <f t="shared" si="1"/>
        <v>1062700</v>
      </c>
      <c r="E26" s="30">
        <f t="shared" si="3"/>
        <v>1143000</v>
      </c>
      <c r="F26" s="31">
        <f t="shared" si="4"/>
        <v>1194500</v>
      </c>
      <c r="G26" s="30">
        <f t="shared" si="5"/>
        <v>1114200</v>
      </c>
      <c r="H26" s="31">
        <f t="shared" si="6"/>
        <v>1165700</v>
      </c>
      <c r="I26" s="61" t="str">
        <f t="shared" si="7"/>
        <v>ПБК-4</v>
      </c>
      <c r="J26" s="32">
        <f t="shared" si="8"/>
        <v>1441200</v>
      </c>
      <c r="K26" s="31">
        <f t="shared" si="9"/>
        <v>1492700</v>
      </c>
      <c r="L26" s="61" t="str">
        <f t="shared" si="10"/>
        <v>ПТ 2-3,5-1</v>
      </c>
      <c r="M26" s="32">
        <f t="shared" si="11"/>
        <v>1398000</v>
      </c>
      <c r="N26" s="31">
        <f t="shared" si="12"/>
        <v>1449500</v>
      </c>
      <c r="O26" s="30">
        <f t="shared" si="13"/>
        <v>1369200</v>
      </c>
      <c r="P26" s="31">
        <f t="shared" si="14"/>
        <v>1420700</v>
      </c>
      <c r="S26" s="36" t="s">
        <v>105</v>
      </c>
      <c r="T26" s="81">
        <f>ДЭС!C23</f>
        <v>15800</v>
      </c>
      <c r="U26" s="60">
        <f t="shared" si="15"/>
        <v>1011200</v>
      </c>
      <c r="V26" s="46">
        <f>АВР!C23</f>
        <v>805</v>
      </c>
      <c r="W26" s="51">
        <f t="shared" si="16"/>
        <v>51500</v>
      </c>
      <c r="X26" s="46">
        <f>ЕВРОКОЖУХ!C23</f>
        <v>2060</v>
      </c>
      <c r="Y26" s="51">
        <f t="shared" si="17"/>
        <v>131800</v>
      </c>
      <c r="Z26" s="58">
        <f>КАПОТ!C23</f>
        <v>103000</v>
      </c>
      <c r="AA26" s="45" t="str">
        <f>ПБК!B23</f>
        <v>ПБК-4</v>
      </c>
      <c r="AB26" s="51">
        <f>ПБК!C23</f>
        <v>430000</v>
      </c>
      <c r="AC26" s="19" t="str">
        <f>ПРИЦЕПЫ!B23</f>
        <v>ПТ 2-3,5-1</v>
      </c>
      <c r="AD26" s="18">
        <f>ПРИЦЕПЫ!C23</f>
        <v>255000</v>
      </c>
      <c r="AE26" s="58">
        <f t="shared" si="2"/>
        <v>64</v>
      </c>
    </row>
    <row r="27" spans="1:31" ht="21" customHeight="1" thickBot="1">
      <c r="A27" s="28"/>
      <c r="B27" s="39" t="s">
        <v>106</v>
      </c>
      <c r="C27" s="34">
        <f t="shared" si="0"/>
        <v>1248000</v>
      </c>
      <c r="D27" s="35">
        <f t="shared" si="1"/>
        <v>1305000</v>
      </c>
      <c r="E27" s="40">
        <f t="shared" si="3"/>
        <v>1395200</v>
      </c>
      <c r="F27" s="41">
        <f t="shared" si="4"/>
        <v>1452200</v>
      </c>
      <c r="G27" s="40">
        <f t="shared" si="5"/>
        <v>1385000</v>
      </c>
      <c r="H27" s="41">
        <f t="shared" si="6"/>
        <v>1442000</v>
      </c>
      <c r="I27" s="62" t="str">
        <f t="shared" si="7"/>
        <v>ПБК-4</v>
      </c>
      <c r="J27" s="42">
        <f t="shared" si="8"/>
        <v>1678000</v>
      </c>
      <c r="K27" s="41">
        <f t="shared" si="9"/>
        <v>1735000</v>
      </c>
      <c r="L27" s="62" t="str">
        <f t="shared" si="10"/>
        <v>2ПТС-4,5</v>
      </c>
      <c r="M27" s="42">
        <f t="shared" si="11"/>
        <v>1715200</v>
      </c>
      <c r="N27" s="41">
        <f t="shared" si="12"/>
        <v>1772200</v>
      </c>
      <c r="O27" s="40">
        <f t="shared" si="13"/>
        <v>1705000</v>
      </c>
      <c r="P27" s="41">
        <f t="shared" si="14"/>
        <v>1762000</v>
      </c>
      <c r="S27" s="39" t="s">
        <v>106</v>
      </c>
      <c r="T27" s="81">
        <f>ДЭС!C24</f>
        <v>19500</v>
      </c>
      <c r="U27" s="60">
        <f t="shared" si="15"/>
        <v>1248000</v>
      </c>
      <c r="V27" s="46">
        <f>АВР!C24</f>
        <v>890</v>
      </c>
      <c r="W27" s="51">
        <f t="shared" si="16"/>
        <v>57000</v>
      </c>
      <c r="X27" s="46">
        <f>ЕВРОКОЖУХ!C24</f>
        <v>2300</v>
      </c>
      <c r="Y27" s="51">
        <f t="shared" si="17"/>
        <v>147200</v>
      </c>
      <c r="Z27" s="58">
        <f>КАПОТ!C24</f>
        <v>137000</v>
      </c>
      <c r="AA27" s="45" t="str">
        <f>ПБК!B24</f>
        <v>ПБК-4</v>
      </c>
      <c r="AB27" s="51">
        <f>ПБК!C24</f>
        <v>430000</v>
      </c>
      <c r="AC27" s="19" t="str">
        <f>ПРИЦЕПЫ!B24</f>
        <v>2ПТС-4,5</v>
      </c>
      <c r="AD27" s="18">
        <f>ПРИЦЕПЫ!C24</f>
        <v>320000</v>
      </c>
      <c r="AE27" s="58">
        <f t="shared" si="2"/>
        <v>64</v>
      </c>
    </row>
    <row r="28" spans="1:31" ht="21" customHeight="1" thickBot="1">
      <c r="A28" s="28"/>
      <c r="B28" s="116" t="s">
        <v>121</v>
      </c>
      <c r="C28" s="117"/>
      <c r="D28" s="117"/>
      <c r="E28" s="117"/>
      <c r="F28" s="117"/>
      <c r="G28" s="117"/>
      <c r="H28" s="117"/>
      <c r="I28" s="117"/>
      <c r="J28" s="117"/>
      <c r="K28" s="117"/>
      <c r="L28" s="117"/>
      <c r="M28" s="117"/>
      <c r="N28" s="117"/>
      <c r="O28" s="117"/>
      <c r="P28" s="118"/>
      <c r="S28" s="84"/>
      <c r="T28" s="81">
        <f>ДЭС!C25</f>
        <v>0</v>
      </c>
      <c r="U28" s="60">
        <f t="shared" si="15"/>
        <v>0</v>
      </c>
      <c r="V28" s="46">
        <f>АВР!C25</f>
        <v>0</v>
      </c>
      <c r="W28" s="51">
        <f t="shared" si="16"/>
        <v>0</v>
      </c>
      <c r="X28" s="46">
        <f>ЕВРОКОЖУХ!C25</f>
        <v>0</v>
      </c>
      <c r="Y28" s="51">
        <f t="shared" si="17"/>
        <v>0</v>
      </c>
      <c r="Z28" s="58">
        <f>КАПОТ!C25</f>
        <v>0</v>
      </c>
      <c r="AA28" s="45">
        <f>ПБК!B25</f>
        <v>0</v>
      </c>
      <c r="AB28" s="51">
        <f>ПБК!C25</f>
        <v>0</v>
      </c>
      <c r="AC28" s="19">
        <f>ПРИЦЕПЫ!B25</f>
        <v>0</v>
      </c>
      <c r="AD28" s="18">
        <f>ПРИЦЕПЫ!C25</f>
        <v>0</v>
      </c>
      <c r="AE28" s="58">
        <f t="shared" si="2"/>
        <v>64</v>
      </c>
    </row>
    <row r="29" spans="1:31" ht="21" customHeight="1">
      <c r="B29" s="92" t="s">
        <v>107</v>
      </c>
      <c r="C29" s="93">
        <f t="shared" ref="C29:C30" si="18">U29</f>
        <v>1254400</v>
      </c>
      <c r="D29" s="94">
        <f t="shared" ref="D29:D30" si="19">U29+W29</f>
        <v>1311400</v>
      </c>
      <c r="E29" s="93">
        <f>U29+Y29</f>
        <v>1481600</v>
      </c>
      <c r="F29" s="94">
        <f>U29+W29+Y29</f>
        <v>1538600</v>
      </c>
      <c r="G29" s="93">
        <f>U29+Z29</f>
        <v>1391400</v>
      </c>
      <c r="H29" s="94">
        <f>U29+W29+Z29</f>
        <v>1448400</v>
      </c>
      <c r="I29" s="95" t="str">
        <f>AA29</f>
        <v>ПБК-4</v>
      </c>
      <c r="J29" s="96">
        <f>U29+AB29</f>
        <v>1684400</v>
      </c>
      <c r="K29" s="94">
        <f>U29+W29+AB29</f>
        <v>1741400</v>
      </c>
      <c r="L29" s="95" t="str">
        <f>AC29</f>
        <v>2ПТС-5,0</v>
      </c>
      <c r="M29" s="96">
        <f>U29+Y29+AD29</f>
        <v>1822600</v>
      </c>
      <c r="N29" s="94">
        <f>U29+W29+Y29+AD29</f>
        <v>1879600</v>
      </c>
      <c r="O29" s="93">
        <f>U29+Z29+AD29</f>
        <v>1732400</v>
      </c>
      <c r="P29" s="94">
        <f>U29+W29+Z29+AD29</f>
        <v>1789400</v>
      </c>
      <c r="S29" s="67" t="s">
        <v>107</v>
      </c>
      <c r="T29" s="81">
        <f>ДЭС!C26</f>
        <v>19600</v>
      </c>
      <c r="U29" s="60">
        <f t="shared" ref="U29" si="20">ROUND(T29*AE29,-2)</f>
        <v>1254400</v>
      </c>
      <c r="V29" s="46">
        <f>АВР!C26</f>
        <v>890</v>
      </c>
      <c r="W29" s="51">
        <f t="shared" ref="W29" si="21">ROUND(V29*AE29,-2)</f>
        <v>57000</v>
      </c>
      <c r="X29" s="46">
        <f>ЕВРОКОЖУХ!C26</f>
        <v>3550</v>
      </c>
      <c r="Y29" s="51">
        <f t="shared" ref="Y29" si="22">ROUND(X29*AE29,-2)</f>
        <v>227200</v>
      </c>
      <c r="Z29" s="58">
        <f>КАПОТ!C26</f>
        <v>137000</v>
      </c>
      <c r="AA29" s="45" t="str">
        <f>ПБК!B26</f>
        <v>ПБК-4</v>
      </c>
      <c r="AB29" s="51">
        <f>ПБК!C26</f>
        <v>430000</v>
      </c>
      <c r="AC29" s="19" t="str">
        <f>ПРИЦЕПЫ!B26</f>
        <v>2ПТС-5,0</v>
      </c>
      <c r="AD29" s="18">
        <f>ПРИЦЕПЫ!C26</f>
        <v>341000</v>
      </c>
      <c r="AE29" s="58">
        <f t="shared" si="2"/>
        <v>64</v>
      </c>
    </row>
    <row r="30" spans="1:31" s="73" customFormat="1" ht="21" customHeight="1">
      <c r="B30" s="33" t="s">
        <v>108</v>
      </c>
      <c r="C30" s="34">
        <f t="shared" si="18"/>
        <v>1580800</v>
      </c>
      <c r="D30" s="35">
        <f t="shared" si="19"/>
        <v>1704600</v>
      </c>
      <c r="E30" s="40">
        <f t="shared" ref="E30" si="23">U30+Y30</f>
        <v>1850600</v>
      </c>
      <c r="F30" s="41">
        <f t="shared" ref="F30" si="24">U30+W30+Y30</f>
        <v>1974400</v>
      </c>
      <c r="G30" s="40">
        <f t="shared" ref="G30" si="25">U30+Z30</f>
        <v>1717800</v>
      </c>
      <c r="H30" s="41">
        <f t="shared" ref="H30" si="26">U30+W30+Z30</f>
        <v>1841600</v>
      </c>
      <c r="I30" s="62" t="str">
        <f t="shared" ref="I30" si="27">AA30</f>
        <v>ПБК-4</v>
      </c>
      <c r="J30" s="42">
        <f t="shared" ref="J30" si="28">U30+AB30</f>
        <v>2010800</v>
      </c>
      <c r="K30" s="41">
        <f t="shared" ref="K30" si="29">U30+W30+AB30</f>
        <v>2134600</v>
      </c>
      <c r="L30" s="62" t="str">
        <f t="shared" ref="L30" si="30">AC30</f>
        <v>2ПТС-5,0</v>
      </c>
      <c r="M30" s="42">
        <f t="shared" ref="M30" si="31">U30+Y30+AD30</f>
        <v>2191600</v>
      </c>
      <c r="N30" s="41">
        <f t="shared" ref="N30" si="32">U30+W30+Y30+AD30</f>
        <v>2315400</v>
      </c>
      <c r="O30" s="40">
        <f t="shared" ref="O30" si="33">U30+Z30+AD30</f>
        <v>2058800</v>
      </c>
      <c r="P30" s="41">
        <f t="shared" ref="P30" si="34">U30+W30+Z30+AD30</f>
        <v>2182600</v>
      </c>
      <c r="R30"/>
      <c r="S30" s="33" t="s">
        <v>108</v>
      </c>
      <c r="T30" s="81">
        <f>ДЭС!C27</f>
        <v>24700</v>
      </c>
      <c r="U30" s="60">
        <f t="shared" ref="U30:U43" si="35">ROUND(T30*AE30,-2)</f>
        <v>1580800</v>
      </c>
      <c r="V30" s="46">
        <f>АВР!C27</f>
        <v>1935</v>
      </c>
      <c r="W30" s="51">
        <f t="shared" ref="W30:W43" si="36">ROUND(V30*AE30,-2)</f>
        <v>123800</v>
      </c>
      <c r="X30" s="46">
        <f>ЕВРОКОЖУХ!C27</f>
        <v>4215</v>
      </c>
      <c r="Y30" s="51">
        <f t="shared" ref="Y30:Y43" si="37">ROUND(X30*AE30,-2)</f>
        <v>269800</v>
      </c>
      <c r="Z30" s="58">
        <f>КАПОТ!C27</f>
        <v>137000</v>
      </c>
      <c r="AA30" s="45" t="str">
        <f>ПБК!B27</f>
        <v>ПБК-4</v>
      </c>
      <c r="AB30" s="51">
        <f>ПБК!C27</f>
        <v>430000</v>
      </c>
      <c r="AC30" s="19" t="str">
        <f>ПРИЦЕПЫ!B27</f>
        <v>2ПТС-5,0</v>
      </c>
      <c r="AD30" s="18">
        <f>ПРИЦЕПЫ!C27</f>
        <v>341000</v>
      </c>
      <c r="AE30" s="58">
        <f t="shared" si="2"/>
        <v>64</v>
      </c>
    </row>
    <row r="31" spans="1:31" s="73" customFormat="1" ht="21" customHeight="1">
      <c r="B31" s="47" t="s">
        <v>109</v>
      </c>
      <c r="C31" s="48">
        <f t="shared" ref="C31:C42" si="38">U31</f>
        <v>1700800</v>
      </c>
      <c r="D31" s="49">
        <f t="shared" ref="D31:D42" si="39">U31+W31</f>
        <v>1824600</v>
      </c>
      <c r="E31" s="68">
        <f t="shared" ref="E31:E39" si="40">U31+Y31</f>
        <v>1970600</v>
      </c>
      <c r="F31" s="69">
        <f t="shared" ref="F31:F39" si="41">U31+W31+Y31</f>
        <v>2094400</v>
      </c>
      <c r="G31" s="68">
        <f t="shared" ref="G31:G39" si="42">U31+Z31</f>
        <v>1919800</v>
      </c>
      <c r="H31" s="69">
        <f t="shared" ref="H31:H39" si="43">U31+W31+Z31</f>
        <v>2043600</v>
      </c>
      <c r="I31" s="70" t="str">
        <f t="shared" ref="I31:I42" si="44">AA31</f>
        <v>ПБК-5</v>
      </c>
      <c r="J31" s="71">
        <f t="shared" ref="J31:J42" si="45">U31+AB31</f>
        <v>2180800</v>
      </c>
      <c r="K31" s="69">
        <f t="shared" ref="K31:K42" si="46">U31+W31+AB31</f>
        <v>2304600</v>
      </c>
      <c r="L31" s="70" t="str">
        <f t="shared" ref="L31:L42" si="47">AC31</f>
        <v>2ПТС-4-6</v>
      </c>
      <c r="M31" s="71">
        <f t="shared" ref="M31:M39" si="48">U31+Y31+AD31</f>
        <v>2361600</v>
      </c>
      <c r="N31" s="69">
        <f t="shared" ref="N31:N39" si="49">U31+W31+Y31+AD31</f>
        <v>2485400</v>
      </c>
      <c r="O31" s="68">
        <f t="shared" ref="O31:O39" si="50">U31+Z31+AD31</f>
        <v>2310800</v>
      </c>
      <c r="P31" s="69">
        <f t="shared" ref="P31:P39" si="51">U31+W31+Z31+AD31</f>
        <v>2434600</v>
      </c>
      <c r="R31"/>
      <c r="S31" s="47" t="s">
        <v>109</v>
      </c>
      <c r="T31" s="81">
        <f>ДЭС!C28</f>
        <v>26575</v>
      </c>
      <c r="U31" s="60">
        <f t="shared" si="35"/>
        <v>1700800</v>
      </c>
      <c r="V31" s="46">
        <f>АВР!C28</f>
        <v>1935</v>
      </c>
      <c r="W31" s="51">
        <f t="shared" si="36"/>
        <v>123800</v>
      </c>
      <c r="X31" s="46">
        <f>ЕВРОКОЖУХ!C28</f>
        <v>4215</v>
      </c>
      <c r="Y31" s="51">
        <f t="shared" si="37"/>
        <v>269800</v>
      </c>
      <c r="Z31" s="58">
        <f>КАПОТ!C28</f>
        <v>219000</v>
      </c>
      <c r="AA31" s="45" t="str">
        <f>ПБК!B28</f>
        <v>ПБК-5</v>
      </c>
      <c r="AB31" s="51">
        <f>ПБК!C28</f>
        <v>480000</v>
      </c>
      <c r="AC31" s="19" t="str">
        <f>ПРИЦЕПЫ!B28</f>
        <v>2ПТС-4-6</v>
      </c>
      <c r="AD31" s="18">
        <f>ПРИЦЕПЫ!C28</f>
        <v>391000</v>
      </c>
      <c r="AE31" s="58">
        <f t="shared" si="2"/>
        <v>64</v>
      </c>
    </row>
    <row r="32" spans="1:31" s="73" customFormat="1" ht="21" customHeight="1">
      <c r="B32" s="33" t="s">
        <v>110</v>
      </c>
      <c r="C32" s="34">
        <f t="shared" si="38"/>
        <v>1720000</v>
      </c>
      <c r="D32" s="35">
        <f t="shared" si="39"/>
        <v>1843800</v>
      </c>
      <c r="E32" s="40">
        <f t="shared" si="40"/>
        <v>1989800</v>
      </c>
      <c r="F32" s="41">
        <f t="shared" si="41"/>
        <v>2113600</v>
      </c>
      <c r="G32" s="40">
        <f t="shared" si="42"/>
        <v>1939000</v>
      </c>
      <c r="H32" s="41">
        <f t="shared" si="43"/>
        <v>2062800</v>
      </c>
      <c r="I32" s="62" t="str">
        <f t="shared" si="44"/>
        <v>ПБК-5</v>
      </c>
      <c r="J32" s="42">
        <f t="shared" si="45"/>
        <v>2200000</v>
      </c>
      <c r="K32" s="41">
        <f t="shared" si="46"/>
        <v>2323800</v>
      </c>
      <c r="L32" s="62" t="str">
        <f t="shared" si="47"/>
        <v>2ПТС-4-6</v>
      </c>
      <c r="M32" s="42">
        <f t="shared" si="48"/>
        <v>2380800</v>
      </c>
      <c r="N32" s="41">
        <f t="shared" si="49"/>
        <v>2504600</v>
      </c>
      <c r="O32" s="40">
        <f t="shared" si="50"/>
        <v>2330000</v>
      </c>
      <c r="P32" s="41">
        <f t="shared" si="51"/>
        <v>2453800</v>
      </c>
      <c r="R32"/>
      <c r="S32" s="33" t="s">
        <v>110</v>
      </c>
      <c r="T32" s="81">
        <f>ДЭС!C29</f>
        <v>26875</v>
      </c>
      <c r="U32" s="60">
        <f t="shared" si="35"/>
        <v>1720000</v>
      </c>
      <c r="V32" s="46">
        <f>АВР!C29</f>
        <v>1935</v>
      </c>
      <c r="W32" s="51">
        <f t="shared" si="36"/>
        <v>123800</v>
      </c>
      <c r="X32" s="46">
        <f>ЕВРОКОЖУХ!C29</f>
        <v>4215</v>
      </c>
      <c r="Y32" s="51">
        <f t="shared" si="37"/>
        <v>269800</v>
      </c>
      <c r="Z32" s="58">
        <f>КАПОТ!C29</f>
        <v>219000</v>
      </c>
      <c r="AA32" s="45" t="str">
        <f>ПБК!B29</f>
        <v>ПБК-5</v>
      </c>
      <c r="AB32" s="51">
        <f>ПБК!C29</f>
        <v>480000</v>
      </c>
      <c r="AC32" s="19" t="str">
        <f>ПРИЦЕПЫ!B29</f>
        <v>2ПТС-4-6</v>
      </c>
      <c r="AD32" s="18">
        <f>ПРИЦЕПЫ!C29</f>
        <v>391000</v>
      </c>
      <c r="AE32" s="58">
        <f t="shared" si="2"/>
        <v>64</v>
      </c>
    </row>
    <row r="33" spans="2:31" s="73" customFormat="1" ht="21" customHeight="1">
      <c r="B33" s="47" t="s">
        <v>111</v>
      </c>
      <c r="C33" s="48">
        <f>U33</f>
        <v>1932800</v>
      </c>
      <c r="D33" s="49">
        <f t="shared" si="39"/>
        <v>2056600</v>
      </c>
      <c r="E33" s="68">
        <f t="shared" si="40"/>
        <v>2202600</v>
      </c>
      <c r="F33" s="69">
        <f t="shared" si="41"/>
        <v>2326400</v>
      </c>
      <c r="G33" s="68">
        <f t="shared" si="42"/>
        <v>2151800</v>
      </c>
      <c r="H33" s="69">
        <f t="shared" si="43"/>
        <v>2275600</v>
      </c>
      <c r="I33" s="70" t="str">
        <f t="shared" si="44"/>
        <v>ПБК-5</v>
      </c>
      <c r="J33" s="71">
        <f t="shared" si="45"/>
        <v>2472800</v>
      </c>
      <c r="K33" s="69">
        <f t="shared" si="46"/>
        <v>2596600</v>
      </c>
      <c r="L33" s="70" t="str">
        <f t="shared" si="47"/>
        <v>2ПТС-4-6</v>
      </c>
      <c r="M33" s="71">
        <f t="shared" si="48"/>
        <v>2593600</v>
      </c>
      <c r="N33" s="69">
        <f t="shared" si="49"/>
        <v>2717400</v>
      </c>
      <c r="O33" s="68">
        <f t="shared" si="50"/>
        <v>2542800</v>
      </c>
      <c r="P33" s="69">
        <f t="shared" si="51"/>
        <v>2666600</v>
      </c>
      <c r="R33"/>
      <c r="S33" s="47" t="s">
        <v>111</v>
      </c>
      <c r="T33" s="81">
        <f>ДЭС!C30</f>
        <v>30200</v>
      </c>
      <c r="U33" s="60">
        <f t="shared" si="35"/>
        <v>1932800</v>
      </c>
      <c r="V33" s="46">
        <f>АВР!C30</f>
        <v>1935</v>
      </c>
      <c r="W33" s="51">
        <f t="shared" si="36"/>
        <v>123800</v>
      </c>
      <c r="X33" s="46">
        <f>ЕВРОКОЖУХ!C30</f>
        <v>4215</v>
      </c>
      <c r="Y33" s="51">
        <f t="shared" si="37"/>
        <v>269800</v>
      </c>
      <c r="Z33" s="58">
        <f>КАПОТ!C30</f>
        <v>219000</v>
      </c>
      <c r="AA33" s="45" t="str">
        <f>ПБК!B30</f>
        <v>ПБК-5</v>
      </c>
      <c r="AB33" s="51">
        <f>ПБК!C30</f>
        <v>540000</v>
      </c>
      <c r="AC33" s="19" t="str">
        <f>ПРИЦЕПЫ!B30</f>
        <v>2ПТС-4-6</v>
      </c>
      <c r="AD33" s="18">
        <f>ПРИЦЕПЫ!C30</f>
        <v>391000</v>
      </c>
      <c r="AE33" s="58">
        <f t="shared" si="2"/>
        <v>64</v>
      </c>
    </row>
    <row r="34" spans="2:31" s="73" customFormat="1" ht="21" customHeight="1">
      <c r="B34" s="33" t="s">
        <v>112</v>
      </c>
      <c r="C34" s="34">
        <f t="shared" si="38"/>
        <v>2208000</v>
      </c>
      <c r="D34" s="35">
        <f t="shared" si="39"/>
        <v>2348200</v>
      </c>
      <c r="E34" s="40">
        <f t="shared" si="40"/>
        <v>2521600</v>
      </c>
      <c r="F34" s="41">
        <f t="shared" si="41"/>
        <v>2661800</v>
      </c>
      <c r="G34" s="40">
        <f t="shared" si="42"/>
        <v>2427000</v>
      </c>
      <c r="H34" s="41">
        <f t="shared" si="43"/>
        <v>2567200</v>
      </c>
      <c r="I34" s="62" t="str">
        <f t="shared" si="44"/>
        <v>ПБК-6</v>
      </c>
      <c r="J34" s="42">
        <f t="shared" si="45"/>
        <v>2788000</v>
      </c>
      <c r="K34" s="41">
        <f t="shared" si="46"/>
        <v>2928200</v>
      </c>
      <c r="L34" s="62" t="str">
        <f t="shared" si="47"/>
        <v>2ПТ-9</v>
      </c>
      <c r="M34" s="42">
        <f t="shared" si="48"/>
        <v>3086600</v>
      </c>
      <c r="N34" s="41">
        <f t="shared" si="49"/>
        <v>3226800</v>
      </c>
      <c r="O34" s="40">
        <f t="shared" si="50"/>
        <v>2992000</v>
      </c>
      <c r="P34" s="41">
        <f t="shared" si="51"/>
        <v>3132200</v>
      </c>
      <c r="R34"/>
      <c r="S34" s="33" t="s">
        <v>112</v>
      </c>
      <c r="T34" s="81">
        <f>ДЭС!C31</f>
        <v>34500</v>
      </c>
      <c r="U34" s="60">
        <f t="shared" si="35"/>
        <v>2208000</v>
      </c>
      <c r="V34" s="46">
        <f>АВР!C31</f>
        <v>2190</v>
      </c>
      <c r="W34" s="51">
        <f t="shared" si="36"/>
        <v>140200</v>
      </c>
      <c r="X34" s="46">
        <f>ЕВРОКОЖУХ!C31</f>
        <v>4900</v>
      </c>
      <c r="Y34" s="51">
        <f t="shared" si="37"/>
        <v>313600</v>
      </c>
      <c r="Z34" s="58">
        <f>КАПОТ!C31</f>
        <v>219000</v>
      </c>
      <c r="AA34" s="45" t="str">
        <f>ПБК!B31</f>
        <v>ПБК-6</v>
      </c>
      <c r="AB34" s="51">
        <f>ПБК!C31</f>
        <v>580000</v>
      </c>
      <c r="AC34" s="19" t="str">
        <f>ПРИЦЕПЫ!B31</f>
        <v>2ПТ-9</v>
      </c>
      <c r="AD34" s="18">
        <f>ПРИЦЕПЫ!C31</f>
        <v>565000</v>
      </c>
      <c r="AE34" s="58">
        <f t="shared" si="2"/>
        <v>64</v>
      </c>
    </row>
    <row r="35" spans="2:31" s="73" customFormat="1" ht="21" customHeight="1">
      <c r="B35" s="47" t="s">
        <v>113</v>
      </c>
      <c r="C35" s="48">
        <f>U35</f>
        <v>2425000</v>
      </c>
      <c r="D35" s="49">
        <f t="shared" si="39"/>
        <v>2565200</v>
      </c>
      <c r="E35" s="68">
        <f t="shared" si="40"/>
        <v>2738600</v>
      </c>
      <c r="F35" s="69">
        <f t="shared" si="41"/>
        <v>2878800</v>
      </c>
      <c r="G35" s="68">
        <f t="shared" si="42"/>
        <v>2644000</v>
      </c>
      <c r="H35" s="69">
        <f t="shared" si="43"/>
        <v>2784200</v>
      </c>
      <c r="I35" s="70" t="str">
        <f t="shared" si="44"/>
        <v>ПБК-6</v>
      </c>
      <c r="J35" s="71">
        <f t="shared" si="45"/>
        <v>3005000</v>
      </c>
      <c r="K35" s="69">
        <f t="shared" si="46"/>
        <v>3145200</v>
      </c>
      <c r="L35" s="70" t="str">
        <f t="shared" si="47"/>
        <v>2ПТ-9</v>
      </c>
      <c r="M35" s="71">
        <f t="shared" si="48"/>
        <v>3303600</v>
      </c>
      <c r="N35" s="69">
        <f t="shared" si="49"/>
        <v>3443800</v>
      </c>
      <c r="O35" s="68">
        <f t="shared" si="50"/>
        <v>3209000</v>
      </c>
      <c r="P35" s="69">
        <f t="shared" si="51"/>
        <v>3349200</v>
      </c>
      <c r="R35"/>
      <c r="S35" s="47" t="s">
        <v>113</v>
      </c>
      <c r="T35" s="81">
        <f>ДЭС!C32</f>
        <v>37890</v>
      </c>
      <c r="U35" s="60">
        <f t="shared" si="35"/>
        <v>2425000</v>
      </c>
      <c r="V35" s="46">
        <f>АВР!C32</f>
        <v>2190</v>
      </c>
      <c r="W35" s="51">
        <f t="shared" si="36"/>
        <v>140200</v>
      </c>
      <c r="X35" s="46">
        <f>ЕВРОКОЖУХ!C32</f>
        <v>4900</v>
      </c>
      <c r="Y35" s="51">
        <f t="shared" si="37"/>
        <v>313600</v>
      </c>
      <c r="Z35" s="58">
        <f>КАПОТ!C32</f>
        <v>219000</v>
      </c>
      <c r="AA35" s="45" t="str">
        <f>ПБК!B32</f>
        <v>ПБК-6</v>
      </c>
      <c r="AB35" s="51">
        <f>ПБК!C32</f>
        <v>580000</v>
      </c>
      <c r="AC35" s="19" t="str">
        <f>ПРИЦЕПЫ!B32</f>
        <v>2ПТ-9</v>
      </c>
      <c r="AD35" s="18">
        <f>ПРИЦЕПЫ!C32</f>
        <v>565000</v>
      </c>
      <c r="AE35" s="58">
        <f t="shared" si="2"/>
        <v>64</v>
      </c>
    </row>
    <row r="36" spans="2:31" s="73" customFormat="1" ht="21" customHeight="1">
      <c r="B36" s="33" t="s">
        <v>114</v>
      </c>
      <c r="C36" s="34">
        <f t="shared" si="38"/>
        <v>2870400</v>
      </c>
      <c r="D36" s="35">
        <f t="shared" si="39"/>
        <v>3053900</v>
      </c>
      <c r="E36" s="40">
        <f t="shared" si="40"/>
        <v>3228800</v>
      </c>
      <c r="F36" s="41">
        <f t="shared" si="41"/>
        <v>3412300</v>
      </c>
      <c r="G36" s="40">
        <f t="shared" si="42"/>
        <v>3089400</v>
      </c>
      <c r="H36" s="41">
        <f t="shared" si="43"/>
        <v>3272900</v>
      </c>
      <c r="I36" s="62" t="str">
        <f t="shared" si="44"/>
        <v>ПБК-6</v>
      </c>
      <c r="J36" s="42">
        <f t="shared" si="45"/>
        <v>3450400</v>
      </c>
      <c r="K36" s="41">
        <f t="shared" si="46"/>
        <v>3633900</v>
      </c>
      <c r="L36" s="62" t="str">
        <f t="shared" si="47"/>
        <v>2ПТ-9</v>
      </c>
      <c r="M36" s="42">
        <f t="shared" si="48"/>
        <v>3793800</v>
      </c>
      <c r="N36" s="41">
        <f t="shared" si="49"/>
        <v>3977300</v>
      </c>
      <c r="O36" s="40">
        <f t="shared" si="50"/>
        <v>3654400</v>
      </c>
      <c r="P36" s="41">
        <f t="shared" si="51"/>
        <v>3837900</v>
      </c>
      <c r="R36"/>
      <c r="S36" s="33" t="s">
        <v>114</v>
      </c>
      <c r="T36" s="81">
        <f>ДЭС!C33</f>
        <v>44850</v>
      </c>
      <c r="U36" s="60">
        <f t="shared" si="35"/>
        <v>2870400</v>
      </c>
      <c r="V36" s="46">
        <f>АВР!C33</f>
        <v>2866.6666666666665</v>
      </c>
      <c r="W36" s="51">
        <f t="shared" si="36"/>
        <v>183500</v>
      </c>
      <c r="X36" s="46">
        <f>ЕВРОКОЖУХ!C33</f>
        <v>5600</v>
      </c>
      <c r="Y36" s="51">
        <f t="shared" si="37"/>
        <v>358400</v>
      </c>
      <c r="Z36" s="58">
        <f>КАПОТ!C33</f>
        <v>219000</v>
      </c>
      <c r="AA36" s="45" t="str">
        <f>ПБК!B33</f>
        <v>ПБК-6</v>
      </c>
      <c r="AB36" s="51">
        <f>ПБК!C33</f>
        <v>580000</v>
      </c>
      <c r="AC36" s="19" t="str">
        <f>ПРИЦЕПЫ!B33</f>
        <v>2ПТ-9</v>
      </c>
      <c r="AD36" s="18">
        <f>ПРИЦЕПЫ!C33</f>
        <v>565000</v>
      </c>
      <c r="AE36" s="58">
        <f t="shared" si="2"/>
        <v>64</v>
      </c>
    </row>
    <row r="37" spans="2:31" s="73" customFormat="1" ht="21" customHeight="1">
      <c r="B37" s="47" t="s">
        <v>129</v>
      </c>
      <c r="C37" s="48">
        <f t="shared" si="38"/>
        <v>3046400</v>
      </c>
      <c r="D37" s="49">
        <f t="shared" si="39"/>
        <v>3229900</v>
      </c>
      <c r="E37" s="68">
        <f t="shared" si="40"/>
        <v>3408000</v>
      </c>
      <c r="F37" s="69">
        <f t="shared" si="41"/>
        <v>3591500</v>
      </c>
      <c r="G37" s="68">
        <f t="shared" si="42"/>
        <v>3319400</v>
      </c>
      <c r="H37" s="69">
        <f t="shared" si="43"/>
        <v>3502900</v>
      </c>
      <c r="I37" s="70" t="str">
        <f t="shared" si="44"/>
        <v>ПБК-6</v>
      </c>
      <c r="J37" s="71">
        <f t="shared" si="45"/>
        <v>3626400</v>
      </c>
      <c r="K37" s="69">
        <f t="shared" si="46"/>
        <v>3809900</v>
      </c>
      <c r="L37" s="70" t="str">
        <f t="shared" si="47"/>
        <v>2ПТ-567</v>
      </c>
      <c r="M37" s="71">
        <f t="shared" si="48"/>
        <v>4118000</v>
      </c>
      <c r="N37" s="69">
        <f t="shared" si="49"/>
        <v>4301500</v>
      </c>
      <c r="O37" s="68">
        <f t="shared" si="50"/>
        <v>4029400</v>
      </c>
      <c r="P37" s="69">
        <f t="shared" si="51"/>
        <v>4212900</v>
      </c>
      <c r="R37"/>
      <c r="S37" s="47" t="s">
        <v>129</v>
      </c>
      <c r="T37" s="81">
        <f>ДЭС!C34</f>
        <v>47600</v>
      </c>
      <c r="U37" s="60">
        <f t="shared" si="35"/>
        <v>3046400</v>
      </c>
      <c r="V37" s="46">
        <f>АВР!C34</f>
        <v>2866.6666666666665</v>
      </c>
      <c r="W37" s="51">
        <f t="shared" si="36"/>
        <v>183500</v>
      </c>
      <c r="X37" s="46">
        <f>ЕВРОКОЖУХ!C34</f>
        <v>5650</v>
      </c>
      <c r="Y37" s="51">
        <f t="shared" si="37"/>
        <v>361600</v>
      </c>
      <c r="Z37" s="58">
        <f>КАПОТ!C34</f>
        <v>273000</v>
      </c>
      <c r="AA37" s="45" t="str">
        <f>ПБК!B34</f>
        <v>ПБК-6</v>
      </c>
      <c r="AB37" s="51">
        <f>ПБК!C34</f>
        <v>580000</v>
      </c>
      <c r="AC37" s="19" t="str">
        <f>ПРИЦЕПЫ!B34</f>
        <v>2ПТ-567</v>
      </c>
      <c r="AD37" s="18">
        <f>ПРИЦЕПЫ!C34</f>
        <v>710000</v>
      </c>
      <c r="AE37" s="58">
        <f t="shared" si="2"/>
        <v>64</v>
      </c>
    </row>
    <row r="38" spans="2:31" s="73" customFormat="1" ht="21" customHeight="1">
      <c r="B38" s="33" t="s">
        <v>115</v>
      </c>
      <c r="C38" s="34">
        <f t="shared" si="38"/>
        <v>3116800</v>
      </c>
      <c r="D38" s="35">
        <f t="shared" si="39"/>
        <v>3300300</v>
      </c>
      <c r="E38" s="40">
        <f t="shared" si="40"/>
        <v>3481600</v>
      </c>
      <c r="F38" s="41">
        <f t="shared" si="41"/>
        <v>3665100</v>
      </c>
      <c r="G38" s="40">
        <f t="shared" si="42"/>
        <v>3389800</v>
      </c>
      <c r="H38" s="41">
        <f t="shared" si="43"/>
        <v>3573300</v>
      </c>
      <c r="I38" s="62" t="str">
        <f t="shared" si="44"/>
        <v>ПБК-6</v>
      </c>
      <c r="J38" s="42">
        <f t="shared" si="45"/>
        <v>3696800</v>
      </c>
      <c r="K38" s="41">
        <f t="shared" si="46"/>
        <v>3880300</v>
      </c>
      <c r="L38" s="62" t="str">
        <f t="shared" si="47"/>
        <v>2ПТ-567</v>
      </c>
      <c r="M38" s="42">
        <f t="shared" si="48"/>
        <v>4191600</v>
      </c>
      <c r="N38" s="41">
        <f t="shared" si="49"/>
        <v>4375100</v>
      </c>
      <c r="O38" s="40">
        <f t="shared" si="50"/>
        <v>4099800</v>
      </c>
      <c r="P38" s="41">
        <f t="shared" si="51"/>
        <v>4283300</v>
      </c>
      <c r="R38"/>
      <c r="S38" s="33" t="s">
        <v>115</v>
      </c>
      <c r="T38" s="81">
        <f>ДЭС!C35</f>
        <v>48700</v>
      </c>
      <c r="U38" s="60">
        <f t="shared" si="35"/>
        <v>3116800</v>
      </c>
      <c r="V38" s="46">
        <f>АВР!C35</f>
        <v>2866.6666666666665</v>
      </c>
      <c r="W38" s="51">
        <f t="shared" si="36"/>
        <v>183500</v>
      </c>
      <c r="X38" s="46">
        <f>ЕВРОКОЖУХ!C35</f>
        <v>5700</v>
      </c>
      <c r="Y38" s="51">
        <f t="shared" si="37"/>
        <v>364800</v>
      </c>
      <c r="Z38" s="58">
        <f>КАПОТ!C35</f>
        <v>273000</v>
      </c>
      <c r="AA38" s="45" t="str">
        <f>ПБК!B35</f>
        <v>ПБК-6</v>
      </c>
      <c r="AB38" s="51">
        <f>ПБК!C35</f>
        <v>580000</v>
      </c>
      <c r="AC38" s="19" t="str">
        <f>ПРИЦЕПЫ!B35</f>
        <v>2ПТ-567</v>
      </c>
      <c r="AD38" s="18">
        <f>ПРИЦЕПЫ!C35</f>
        <v>710000</v>
      </c>
      <c r="AE38" s="58">
        <f t="shared" si="2"/>
        <v>64</v>
      </c>
    </row>
    <row r="39" spans="2:31" s="73" customFormat="1" ht="21" customHeight="1">
      <c r="B39" s="47" t="s">
        <v>116</v>
      </c>
      <c r="C39" s="48">
        <f t="shared" si="38"/>
        <v>3235200</v>
      </c>
      <c r="D39" s="49">
        <f t="shared" si="39"/>
        <v>3418700</v>
      </c>
      <c r="E39" s="68">
        <f t="shared" si="40"/>
        <v>3606400</v>
      </c>
      <c r="F39" s="69">
        <f t="shared" si="41"/>
        <v>3789900</v>
      </c>
      <c r="G39" s="68">
        <f t="shared" si="42"/>
        <v>3508200</v>
      </c>
      <c r="H39" s="69">
        <f t="shared" si="43"/>
        <v>3691700</v>
      </c>
      <c r="I39" s="70" t="str">
        <f t="shared" si="44"/>
        <v>ПБК-6</v>
      </c>
      <c r="J39" s="71">
        <f t="shared" si="45"/>
        <v>3815200</v>
      </c>
      <c r="K39" s="69">
        <f t="shared" si="46"/>
        <v>3998700</v>
      </c>
      <c r="L39" s="70" t="str">
        <f t="shared" si="47"/>
        <v>2ПТ-567</v>
      </c>
      <c r="M39" s="71">
        <f t="shared" si="48"/>
        <v>4316400</v>
      </c>
      <c r="N39" s="69">
        <f t="shared" si="49"/>
        <v>4499900</v>
      </c>
      <c r="O39" s="68">
        <f t="shared" si="50"/>
        <v>4218200</v>
      </c>
      <c r="P39" s="69">
        <f t="shared" si="51"/>
        <v>4401700</v>
      </c>
      <c r="R39"/>
      <c r="S39" s="47" t="s">
        <v>116</v>
      </c>
      <c r="T39" s="81">
        <f>ДЭС!C36</f>
        <v>50550</v>
      </c>
      <c r="U39" s="60">
        <f t="shared" si="35"/>
        <v>3235200</v>
      </c>
      <c r="V39" s="46">
        <f>АВР!C36</f>
        <v>2866.6666666666665</v>
      </c>
      <c r="W39" s="51">
        <f t="shared" si="36"/>
        <v>183500</v>
      </c>
      <c r="X39" s="46">
        <f>ЕВРОКОЖУХ!C36</f>
        <v>5800</v>
      </c>
      <c r="Y39" s="51">
        <f t="shared" si="37"/>
        <v>371200</v>
      </c>
      <c r="Z39" s="58">
        <f>КАПОТ!C36</f>
        <v>273000</v>
      </c>
      <c r="AA39" s="45" t="str">
        <f>ПБК!B36</f>
        <v>ПБК-6</v>
      </c>
      <c r="AB39" s="51">
        <f>ПБК!C36</f>
        <v>580000</v>
      </c>
      <c r="AC39" s="19" t="str">
        <f>ПРИЦЕПЫ!B36</f>
        <v>2ПТ-567</v>
      </c>
      <c r="AD39" s="18">
        <f>ПРИЦЕПЫ!C36</f>
        <v>710000</v>
      </c>
      <c r="AE39" s="58">
        <f t="shared" si="2"/>
        <v>64</v>
      </c>
    </row>
    <row r="40" spans="2:31" s="73" customFormat="1" ht="21" customHeight="1">
      <c r="B40" s="33" t="s">
        <v>149</v>
      </c>
      <c r="C40" s="34">
        <f t="shared" si="38"/>
        <v>3839400</v>
      </c>
      <c r="D40" s="35">
        <f t="shared" si="39"/>
        <v>4133800</v>
      </c>
      <c r="E40" s="40">
        <f t="shared" ref="E40:E45" si="52">U40+Y40</f>
        <v>4249000</v>
      </c>
      <c r="F40" s="41">
        <f t="shared" ref="F40:F45" si="53">U40+W40+Y40</f>
        <v>4543400</v>
      </c>
      <c r="G40" s="40">
        <f t="shared" ref="G40:G45" si="54">U40+Z40</f>
        <v>4312400</v>
      </c>
      <c r="H40" s="41">
        <f t="shared" ref="H40:H45" si="55">U40+W40+Z40</f>
        <v>4606800</v>
      </c>
      <c r="I40" s="62" t="str">
        <f t="shared" si="44"/>
        <v>ПБК-7</v>
      </c>
      <c r="J40" s="42">
        <f t="shared" si="45"/>
        <v>4634400</v>
      </c>
      <c r="K40" s="41">
        <f t="shared" si="46"/>
        <v>4928800</v>
      </c>
      <c r="L40" s="62">
        <f t="shared" si="47"/>
        <v>0</v>
      </c>
      <c r="M40" s="42">
        <v>0</v>
      </c>
      <c r="N40" s="41">
        <v>0</v>
      </c>
      <c r="O40" s="40">
        <v>0</v>
      </c>
      <c r="P40" s="41">
        <v>0</v>
      </c>
      <c r="R40"/>
      <c r="S40" s="33" t="s">
        <v>149</v>
      </c>
      <c r="T40" s="81">
        <f>ДЭС!C37</f>
        <v>59990</v>
      </c>
      <c r="U40" s="60">
        <f t="shared" si="35"/>
        <v>3839400</v>
      </c>
      <c r="V40" s="46">
        <f>АВР!C37</f>
        <v>4600</v>
      </c>
      <c r="W40" s="51">
        <f t="shared" si="36"/>
        <v>294400</v>
      </c>
      <c r="X40" s="46">
        <f>ЕВРОКОЖУХ!C37</f>
        <v>6400</v>
      </c>
      <c r="Y40" s="51">
        <f t="shared" si="37"/>
        <v>409600</v>
      </c>
      <c r="Z40" s="58">
        <f>КАПОТ!C37</f>
        <v>473000</v>
      </c>
      <c r="AA40" s="45" t="str">
        <f>ПБК!B37</f>
        <v>ПБК-7</v>
      </c>
      <c r="AB40" s="51">
        <f>ПБК!C37</f>
        <v>795000</v>
      </c>
      <c r="AC40" s="19">
        <f>ПРИЦЕПЫ!B38</f>
        <v>0</v>
      </c>
      <c r="AD40" s="18">
        <f>ПРИЦЕПЫ!C38</f>
        <v>0</v>
      </c>
      <c r="AE40" s="58">
        <f t="shared" si="2"/>
        <v>64</v>
      </c>
    </row>
    <row r="41" spans="2:31" s="73" customFormat="1" ht="21" customHeight="1">
      <c r="B41" s="47" t="s">
        <v>117</v>
      </c>
      <c r="C41" s="48">
        <f t="shared" si="38"/>
        <v>4169600</v>
      </c>
      <c r="D41" s="49">
        <f t="shared" si="39"/>
        <v>4464000</v>
      </c>
      <c r="E41" s="68">
        <f t="shared" si="52"/>
        <v>4585600</v>
      </c>
      <c r="F41" s="69">
        <f t="shared" si="53"/>
        <v>4880000</v>
      </c>
      <c r="G41" s="68">
        <f t="shared" si="54"/>
        <v>4642600</v>
      </c>
      <c r="H41" s="69">
        <f t="shared" si="55"/>
        <v>4937000</v>
      </c>
      <c r="I41" s="70" t="str">
        <f t="shared" si="44"/>
        <v>ПБК-7</v>
      </c>
      <c r="J41" s="71">
        <f t="shared" si="45"/>
        <v>4964600</v>
      </c>
      <c r="K41" s="69">
        <f t="shared" si="46"/>
        <v>5259000</v>
      </c>
      <c r="L41" s="70">
        <f t="shared" si="47"/>
        <v>0</v>
      </c>
      <c r="M41" s="71">
        <v>0</v>
      </c>
      <c r="N41" s="69">
        <v>0</v>
      </c>
      <c r="O41" s="68">
        <v>0</v>
      </c>
      <c r="P41" s="69">
        <v>0</v>
      </c>
      <c r="R41"/>
      <c r="S41" s="47" t="s">
        <v>117</v>
      </c>
      <c r="T41" s="81">
        <f>ДЭС!C38</f>
        <v>65150</v>
      </c>
      <c r="U41" s="60">
        <f t="shared" si="35"/>
        <v>4169600</v>
      </c>
      <c r="V41" s="46">
        <f>АВР!C38</f>
        <v>4600</v>
      </c>
      <c r="W41" s="51">
        <f t="shared" si="36"/>
        <v>294400</v>
      </c>
      <c r="X41" s="46">
        <f>ЕВРОКОЖУХ!C38</f>
        <v>6500</v>
      </c>
      <c r="Y41" s="51">
        <f t="shared" si="37"/>
        <v>416000</v>
      </c>
      <c r="Z41" s="58">
        <f>КАПОТ!C38</f>
        <v>473000</v>
      </c>
      <c r="AA41" s="45" t="str">
        <f>ПБК!B38</f>
        <v>ПБК-7</v>
      </c>
      <c r="AB41" s="51">
        <f>ПБК!C38</f>
        <v>795000</v>
      </c>
      <c r="AC41" s="19">
        <f>ПРИЦЕПЫ!B39</f>
        <v>0</v>
      </c>
      <c r="AD41" s="18">
        <f>ПРИЦЕПЫ!C39</f>
        <v>0</v>
      </c>
      <c r="AE41" s="58">
        <f t="shared" si="2"/>
        <v>64</v>
      </c>
    </row>
    <row r="42" spans="2:31" s="73" customFormat="1" ht="21" customHeight="1">
      <c r="B42" s="33" t="s">
        <v>118</v>
      </c>
      <c r="C42" s="34">
        <f t="shared" si="38"/>
        <v>4368000</v>
      </c>
      <c r="D42" s="35">
        <f t="shared" si="39"/>
        <v>4662400</v>
      </c>
      <c r="E42" s="40">
        <f t="shared" si="52"/>
        <v>4790400</v>
      </c>
      <c r="F42" s="41">
        <f t="shared" si="53"/>
        <v>5084800</v>
      </c>
      <c r="G42" s="40">
        <f t="shared" si="54"/>
        <v>4841000</v>
      </c>
      <c r="H42" s="41">
        <f t="shared" si="55"/>
        <v>5135400</v>
      </c>
      <c r="I42" s="62" t="str">
        <f t="shared" si="44"/>
        <v>ПБК-7</v>
      </c>
      <c r="J42" s="42">
        <f t="shared" si="45"/>
        <v>5163000</v>
      </c>
      <c r="K42" s="41">
        <f t="shared" si="46"/>
        <v>5457400</v>
      </c>
      <c r="L42" s="62">
        <f t="shared" si="47"/>
        <v>0</v>
      </c>
      <c r="M42" s="42">
        <v>0</v>
      </c>
      <c r="N42" s="41">
        <v>0</v>
      </c>
      <c r="O42" s="40">
        <v>0</v>
      </c>
      <c r="P42" s="41">
        <v>0</v>
      </c>
      <c r="R42"/>
      <c r="S42" s="33" t="s">
        <v>118</v>
      </c>
      <c r="T42" s="81">
        <f>ДЭС!C39</f>
        <v>68250</v>
      </c>
      <c r="U42" s="60">
        <f t="shared" si="35"/>
        <v>4368000</v>
      </c>
      <c r="V42" s="46">
        <f>АВР!C39</f>
        <v>4600</v>
      </c>
      <c r="W42" s="51">
        <f t="shared" si="36"/>
        <v>294400</v>
      </c>
      <c r="X42" s="46">
        <f>ЕВРОКОЖУХ!C39</f>
        <v>6600</v>
      </c>
      <c r="Y42" s="51">
        <f t="shared" si="37"/>
        <v>422400</v>
      </c>
      <c r="Z42" s="58">
        <f>КАПОТ!C39</f>
        <v>473000</v>
      </c>
      <c r="AA42" s="45" t="str">
        <f>ПБК!B39</f>
        <v>ПБК-7</v>
      </c>
      <c r="AB42" s="51">
        <f>ПБК!C39</f>
        <v>795000</v>
      </c>
      <c r="AC42" s="19">
        <f>ПРИЦЕПЫ!B40</f>
        <v>0</v>
      </c>
      <c r="AD42" s="18">
        <f>ПРИЦЕПЫ!C40</f>
        <v>0</v>
      </c>
      <c r="AE42" s="58">
        <f t="shared" si="2"/>
        <v>64</v>
      </c>
    </row>
    <row r="43" spans="2:31" s="73" customFormat="1" ht="21" customHeight="1">
      <c r="B43" s="50" t="s">
        <v>119</v>
      </c>
      <c r="C43" s="48">
        <f t="shared" ref="C43:C46" si="56">U43</f>
        <v>4589400</v>
      </c>
      <c r="D43" s="49">
        <f t="shared" ref="D43:D46" si="57">U43+W43</f>
        <v>4883800</v>
      </c>
      <c r="E43" s="68">
        <f t="shared" si="52"/>
        <v>5018200</v>
      </c>
      <c r="F43" s="69">
        <f t="shared" si="53"/>
        <v>5312600</v>
      </c>
      <c r="G43" s="68">
        <f t="shared" si="54"/>
        <v>5062400</v>
      </c>
      <c r="H43" s="69">
        <f t="shared" si="55"/>
        <v>5356800</v>
      </c>
      <c r="I43" s="70" t="str">
        <f t="shared" ref="I43:I46" si="58">AA43</f>
        <v>ПБК-7</v>
      </c>
      <c r="J43" s="71">
        <f t="shared" ref="J43:J46" si="59">U43+AB43</f>
        <v>5384400</v>
      </c>
      <c r="K43" s="69">
        <f t="shared" ref="K43:K46" si="60">U43+W43+AB43</f>
        <v>5678800</v>
      </c>
      <c r="L43" s="70">
        <f t="shared" ref="L43:L46" si="61">AC43</f>
        <v>0</v>
      </c>
      <c r="M43" s="71">
        <v>0</v>
      </c>
      <c r="N43" s="69">
        <v>0</v>
      </c>
      <c r="O43" s="68">
        <v>0</v>
      </c>
      <c r="P43" s="69">
        <v>0</v>
      </c>
      <c r="R43"/>
      <c r="S43" s="50" t="s">
        <v>119</v>
      </c>
      <c r="T43" s="81">
        <f>ДЭС!C40</f>
        <v>71710</v>
      </c>
      <c r="U43" s="60">
        <f t="shared" si="35"/>
        <v>4589400</v>
      </c>
      <c r="V43" s="46">
        <f>АВР!C40</f>
        <v>4600</v>
      </c>
      <c r="W43" s="51">
        <f t="shared" si="36"/>
        <v>294400</v>
      </c>
      <c r="X43" s="46">
        <f>ЕВРОКОЖУХ!C40</f>
        <v>6700</v>
      </c>
      <c r="Y43" s="51">
        <f t="shared" si="37"/>
        <v>428800</v>
      </c>
      <c r="Z43" s="58">
        <f>КАПОТ!C40</f>
        <v>473000</v>
      </c>
      <c r="AA43" s="45" t="str">
        <f>ПБК!B40</f>
        <v>ПБК-7</v>
      </c>
      <c r="AB43" s="51">
        <f>ПБК!C40</f>
        <v>795000</v>
      </c>
      <c r="AC43" s="19">
        <f>ПРИЦЕПЫ!B41</f>
        <v>0</v>
      </c>
      <c r="AD43" s="18">
        <f>ПРИЦЕПЫ!C41</f>
        <v>0</v>
      </c>
      <c r="AE43" s="58">
        <f t="shared" si="2"/>
        <v>64</v>
      </c>
    </row>
    <row r="44" spans="2:31" s="73" customFormat="1" ht="21" customHeight="1">
      <c r="B44" s="39" t="s">
        <v>120</v>
      </c>
      <c r="C44" s="34">
        <f t="shared" si="56"/>
        <v>8602200</v>
      </c>
      <c r="D44" s="35">
        <f t="shared" si="57"/>
        <v>9043800</v>
      </c>
      <c r="E44" s="40">
        <f t="shared" si="52"/>
        <v>9258200</v>
      </c>
      <c r="F44" s="41">
        <f t="shared" si="53"/>
        <v>9699800</v>
      </c>
      <c r="G44" s="40">
        <f t="shared" si="54"/>
        <v>9152200</v>
      </c>
      <c r="H44" s="41">
        <f t="shared" si="55"/>
        <v>9593800</v>
      </c>
      <c r="I44" s="62" t="str">
        <f t="shared" si="58"/>
        <v>ПБК-7</v>
      </c>
      <c r="J44" s="42">
        <f t="shared" si="59"/>
        <v>9397200</v>
      </c>
      <c r="K44" s="41">
        <f t="shared" si="60"/>
        <v>9838800</v>
      </c>
      <c r="L44" s="62">
        <f t="shared" si="61"/>
        <v>0</v>
      </c>
      <c r="M44" s="42">
        <v>0</v>
      </c>
      <c r="N44" s="41">
        <v>0</v>
      </c>
      <c r="O44" s="40">
        <v>0</v>
      </c>
      <c r="P44" s="41">
        <v>0</v>
      </c>
      <c r="R44"/>
      <c r="S44" s="39" t="s">
        <v>120</v>
      </c>
      <c r="T44" s="81">
        <f>ДЭС!C41</f>
        <v>134410</v>
      </c>
      <c r="U44" s="60">
        <f t="shared" ref="U44:U46" si="62">ROUND(T44*AE44,-2)</f>
        <v>8602200</v>
      </c>
      <c r="V44" s="46">
        <f>АВР!C41</f>
        <v>6900</v>
      </c>
      <c r="W44" s="51">
        <f t="shared" ref="W44:W46" si="63">ROUND(V44*AE44,-2)</f>
        <v>441600</v>
      </c>
      <c r="X44" s="46">
        <f>ЕВРОКОЖУХ!C41</f>
        <v>10250</v>
      </c>
      <c r="Y44" s="51">
        <f t="shared" ref="Y44:Y46" si="64">ROUND(X44*AE44,-2)</f>
        <v>656000</v>
      </c>
      <c r="Z44" s="58">
        <f>КАПОТ!C41</f>
        <v>550000</v>
      </c>
      <c r="AA44" s="45" t="str">
        <f>ПБК!B41</f>
        <v>ПБК-7</v>
      </c>
      <c r="AB44" s="51">
        <f>ПБК!C41</f>
        <v>795000</v>
      </c>
      <c r="AC44" s="19">
        <f>ПРИЦЕПЫ!B42</f>
        <v>0</v>
      </c>
      <c r="AD44" s="18">
        <f>ПРИЦЕПЫ!C42</f>
        <v>0</v>
      </c>
      <c r="AE44" s="58">
        <f t="shared" si="2"/>
        <v>64</v>
      </c>
    </row>
    <row r="45" spans="2:31" s="73" customFormat="1" ht="21" customHeight="1">
      <c r="B45" s="50" t="s">
        <v>150</v>
      </c>
      <c r="C45" s="48">
        <f t="shared" si="56"/>
        <v>9387100</v>
      </c>
      <c r="D45" s="49">
        <f t="shared" si="57"/>
        <v>9828700</v>
      </c>
      <c r="E45" s="68">
        <f t="shared" si="52"/>
        <v>10055100</v>
      </c>
      <c r="F45" s="69">
        <f t="shared" si="53"/>
        <v>10496700</v>
      </c>
      <c r="G45" s="68">
        <f t="shared" si="54"/>
        <v>9937100</v>
      </c>
      <c r="H45" s="69">
        <f t="shared" si="55"/>
        <v>10378700</v>
      </c>
      <c r="I45" s="70" t="str">
        <f t="shared" si="58"/>
        <v>ПБК-7</v>
      </c>
      <c r="J45" s="71">
        <f t="shared" si="59"/>
        <v>10182100</v>
      </c>
      <c r="K45" s="69">
        <f t="shared" si="60"/>
        <v>10623700</v>
      </c>
      <c r="L45" s="70">
        <f t="shared" si="61"/>
        <v>0</v>
      </c>
      <c r="M45" s="71">
        <v>0</v>
      </c>
      <c r="N45" s="69">
        <v>0</v>
      </c>
      <c r="O45" s="68">
        <v>0</v>
      </c>
      <c r="P45" s="69">
        <v>0</v>
      </c>
      <c r="R45"/>
      <c r="S45" s="50" t="s">
        <v>150</v>
      </c>
      <c r="T45" s="81">
        <f>ДЭС!O42</f>
        <v>146673</v>
      </c>
      <c r="U45" s="60">
        <f t="shared" si="62"/>
        <v>9387100</v>
      </c>
      <c r="V45" s="46">
        <f>АВР!C42</f>
        <v>6900</v>
      </c>
      <c r="W45" s="51">
        <f t="shared" si="63"/>
        <v>441600</v>
      </c>
      <c r="X45" s="46">
        <f>ЕВРОКОЖУХ!C42</f>
        <v>10437</v>
      </c>
      <c r="Y45" s="51">
        <f t="shared" si="64"/>
        <v>668000</v>
      </c>
      <c r="Z45" s="58">
        <f>КАПОТ!C42</f>
        <v>550000</v>
      </c>
      <c r="AA45" s="45" t="str">
        <f>ПБК!B42</f>
        <v>ПБК-7</v>
      </c>
      <c r="AB45" s="51">
        <f>ПБК!C41</f>
        <v>795000</v>
      </c>
      <c r="AC45" s="19">
        <f>ПРИЦЕПЫ!B43</f>
        <v>0</v>
      </c>
      <c r="AD45" s="18">
        <f>ПРИЦЕПЫ!C43</f>
        <v>0</v>
      </c>
      <c r="AE45" s="58">
        <f t="shared" si="2"/>
        <v>64</v>
      </c>
    </row>
    <row r="46" spans="2:31" s="73" customFormat="1" ht="21" customHeight="1" thickBot="1">
      <c r="B46" s="85" t="s">
        <v>186</v>
      </c>
      <c r="C46" s="86">
        <f t="shared" si="56"/>
        <v>10071400</v>
      </c>
      <c r="D46" s="87">
        <f t="shared" si="57"/>
        <v>10513000</v>
      </c>
      <c r="E46" s="97">
        <f t="shared" ref="E46" si="65">U46+Y46</f>
        <v>10772700</v>
      </c>
      <c r="F46" s="98">
        <f t="shared" ref="F46" si="66">U46+W46+Y46</f>
        <v>11214300</v>
      </c>
      <c r="G46" s="97">
        <f t="shared" ref="G46" si="67">U46+Z46</f>
        <v>10621400</v>
      </c>
      <c r="H46" s="98">
        <f t="shared" ref="H46" si="68">U46+W46+Z46</f>
        <v>11063000</v>
      </c>
      <c r="I46" s="99" t="str">
        <f t="shared" si="58"/>
        <v>ПБК-7</v>
      </c>
      <c r="J46" s="100">
        <f t="shared" si="59"/>
        <v>10866400</v>
      </c>
      <c r="K46" s="98">
        <f t="shared" si="60"/>
        <v>11308000</v>
      </c>
      <c r="L46" s="99">
        <f t="shared" si="61"/>
        <v>0</v>
      </c>
      <c r="M46" s="100">
        <v>0</v>
      </c>
      <c r="N46" s="98">
        <v>0</v>
      </c>
      <c r="O46" s="97">
        <v>0</v>
      </c>
      <c r="P46" s="98">
        <v>0</v>
      </c>
      <c r="R46"/>
      <c r="S46" s="39" t="s">
        <v>186</v>
      </c>
      <c r="T46" s="81">
        <f>ДЭС!O43</f>
        <v>157365</v>
      </c>
      <c r="U46" s="60">
        <f t="shared" si="62"/>
        <v>10071400</v>
      </c>
      <c r="V46" s="46">
        <f>АВР!C43</f>
        <v>6900</v>
      </c>
      <c r="W46" s="51">
        <f t="shared" si="63"/>
        <v>441600</v>
      </c>
      <c r="X46" s="46">
        <f>ЕВРОКОЖУХ!C43</f>
        <v>10958</v>
      </c>
      <c r="Y46" s="51">
        <f t="shared" si="64"/>
        <v>701300</v>
      </c>
      <c r="Z46" s="58">
        <f>КАПОТ!C43</f>
        <v>550000</v>
      </c>
      <c r="AA46" s="45" t="str">
        <f>ПБК!B42</f>
        <v>ПБК-7</v>
      </c>
      <c r="AB46" s="51">
        <f>ПБК!C42</f>
        <v>795000</v>
      </c>
      <c r="AC46" s="19">
        <f>ПРИЦЕПЫ!B44</f>
        <v>0</v>
      </c>
      <c r="AD46" s="18">
        <f>ПРИЦЕПЫ!C44</f>
        <v>0</v>
      </c>
      <c r="AE46" s="58">
        <f t="shared" si="2"/>
        <v>64</v>
      </c>
    </row>
    <row r="47" spans="2:31" s="73" customFormat="1">
      <c r="I47" s="74"/>
      <c r="L47" s="74"/>
      <c r="T47" s="74"/>
      <c r="U47" s="74"/>
      <c r="V47" s="74"/>
      <c r="W47" s="74"/>
      <c r="X47" s="74"/>
      <c r="Y47" s="74"/>
      <c r="Z47" s="74"/>
      <c r="AA47" s="74"/>
      <c r="AB47" s="74"/>
      <c r="AE47" s="74"/>
    </row>
  </sheetData>
  <mergeCells count="20">
    <mergeCell ref="D2:M2"/>
    <mergeCell ref="B3:P3"/>
    <mergeCell ref="AE6:AE7"/>
    <mergeCell ref="T6:U6"/>
    <mergeCell ref="V6:W6"/>
    <mergeCell ref="X6:Y6"/>
    <mergeCell ref="AA6:AB7"/>
    <mergeCell ref="AC6:AD7"/>
    <mergeCell ref="S6:S7"/>
    <mergeCell ref="B28:P28"/>
    <mergeCell ref="Z6:Z7"/>
    <mergeCell ref="B6:B7"/>
    <mergeCell ref="C6:D6"/>
    <mergeCell ref="E6:F6"/>
    <mergeCell ref="G6:H6"/>
    <mergeCell ref="I6:I7"/>
    <mergeCell ref="J6:K6"/>
    <mergeCell ref="L6:L7"/>
    <mergeCell ref="M6:N6"/>
    <mergeCell ref="O6:P6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30"/>
  <sheetViews>
    <sheetView workbookViewId="0">
      <selection activeCell="L23" sqref="L23"/>
    </sheetView>
  </sheetViews>
  <sheetFormatPr defaultRowHeight="15"/>
  <cols>
    <col min="2" max="2" width="20.28515625" customWidth="1"/>
    <col min="3" max="3" width="10.42578125" customWidth="1"/>
    <col min="4" max="4" width="10.140625" customWidth="1"/>
    <col min="5" max="5" width="11.28515625" customWidth="1"/>
    <col min="6" max="6" width="10.85546875" customWidth="1"/>
    <col min="7" max="7" width="10.5703125" customWidth="1"/>
    <col min="9" max="9" width="9.28515625" customWidth="1"/>
    <col min="10" max="11" width="9.85546875" customWidth="1"/>
    <col min="12" max="13" width="10" customWidth="1"/>
  </cols>
  <sheetData>
    <row r="2" spans="2:13">
      <c r="C2" t="s">
        <v>190</v>
      </c>
    </row>
    <row r="4" spans="2:13">
      <c r="B4" t="s">
        <v>34</v>
      </c>
      <c r="C4" t="s">
        <v>191</v>
      </c>
      <c r="I4" t="s">
        <v>192</v>
      </c>
    </row>
    <row r="5" spans="2:13">
      <c r="C5" t="s">
        <v>58</v>
      </c>
      <c r="D5" t="s">
        <v>193</v>
      </c>
      <c r="E5" t="s">
        <v>27</v>
      </c>
      <c r="F5" t="s">
        <v>194</v>
      </c>
      <c r="G5" t="s">
        <v>25</v>
      </c>
      <c r="I5" t="s">
        <v>195</v>
      </c>
      <c r="J5" t="s">
        <v>193</v>
      </c>
      <c r="K5" t="s">
        <v>27</v>
      </c>
      <c r="L5" t="s">
        <v>194</v>
      </c>
      <c r="M5" t="s">
        <v>25</v>
      </c>
    </row>
    <row r="6" spans="2:13">
      <c r="B6" t="s">
        <v>196</v>
      </c>
      <c r="C6" s="6">
        <v>609000</v>
      </c>
      <c r="D6" s="6">
        <v>20000</v>
      </c>
      <c r="E6" s="6">
        <v>589000</v>
      </c>
      <c r="F6" s="6">
        <v>60000</v>
      </c>
      <c r="G6" s="6">
        <v>549000</v>
      </c>
      <c r="I6" s="6">
        <v>100000</v>
      </c>
      <c r="J6" s="6">
        <v>3000</v>
      </c>
      <c r="K6" s="6">
        <v>97000</v>
      </c>
      <c r="L6" s="6">
        <v>15000</v>
      </c>
      <c r="M6" s="6">
        <v>85000</v>
      </c>
    </row>
    <row r="7" spans="2:13">
      <c r="B7" t="s">
        <v>197</v>
      </c>
      <c r="C7" s="6">
        <v>626000</v>
      </c>
      <c r="D7" s="6">
        <v>25000</v>
      </c>
      <c r="E7" s="6">
        <v>601000</v>
      </c>
      <c r="F7" s="6">
        <v>65000</v>
      </c>
      <c r="G7" s="6">
        <v>561000</v>
      </c>
      <c r="I7" s="6">
        <v>110000</v>
      </c>
      <c r="J7" s="6">
        <v>3000</v>
      </c>
      <c r="K7" s="6">
        <v>107000</v>
      </c>
      <c r="L7" s="6">
        <v>15000</v>
      </c>
      <c r="M7" s="6">
        <v>95000</v>
      </c>
    </row>
    <row r="8" spans="2:13">
      <c r="B8" t="s">
        <v>198</v>
      </c>
      <c r="C8" s="6">
        <v>685000</v>
      </c>
      <c r="D8" s="6">
        <v>25000</v>
      </c>
      <c r="E8" s="6">
        <v>660000</v>
      </c>
      <c r="F8" s="6">
        <v>80000</v>
      </c>
      <c r="G8" s="6">
        <v>605000</v>
      </c>
      <c r="I8" s="6">
        <v>110000</v>
      </c>
      <c r="J8" s="6">
        <v>3000</v>
      </c>
      <c r="K8" s="6">
        <v>107000</v>
      </c>
      <c r="L8" s="6">
        <v>15000</v>
      </c>
      <c r="M8" s="6">
        <v>95000</v>
      </c>
    </row>
    <row r="9" spans="2:13">
      <c r="B9" t="s">
        <v>199</v>
      </c>
      <c r="C9" s="6">
        <v>850000</v>
      </c>
      <c r="D9" s="6">
        <v>25000</v>
      </c>
      <c r="E9" s="6">
        <v>825000</v>
      </c>
      <c r="F9" s="6">
        <v>85000</v>
      </c>
      <c r="G9" s="6">
        <v>765000</v>
      </c>
      <c r="I9" s="6">
        <v>125000</v>
      </c>
      <c r="J9" s="6">
        <v>5000</v>
      </c>
      <c r="K9" s="6">
        <v>120000</v>
      </c>
      <c r="L9" s="6">
        <v>20000</v>
      </c>
      <c r="M9" s="6">
        <v>105000</v>
      </c>
    </row>
    <row r="10" spans="2:13">
      <c r="B10" t="s">
        <v>200</v>
      </c>
      <c r="C10" s="6">
        <v>1035000</v>
      </c>
      <c r="D10" s="6">
        <v>25000</v>
      </c>
      <c r="E10" s="6">
        <v>1010000</v>
      </c>
      <c r="F10" s="6">
        <v>90000</v>
      </c>
      <c r="G10" s="6">
        <v>945000</v>
      </c>
      <c r="I10" s="6">
        <v>125000</v>
      </c>
      <c r="J10" s="6">
        <v>5000</v>
      </c>
      <c r="K10" s="6">
        <v>120000</v>
      </c>
      <c r="L10" s="6">
        <v>20000</v>
      </c>
      <c r="M10" s="6">
        <v>105000</v>
      </c>
    </row>
    <row r="11" spans="2:13">
      <c r="B11" t="s">
        <v>201</v>
      </c>
      <c r="C11" s="6">
        <v>1170000</v>
      </c>
      <c r="D11" s="6">
        <v>35000</v>
      </c>
      <c r="E11" s="6">
        <v>1135000</v>
      </c>
      <c r="F11" s="6">
        <v>120000</v>
      </c>
      <c r="G11" s="6">
        <v>1050000</v>
      </c>
      <c r="I11" s="6">
        <v>155000</v>
      </c>
      <c r="J11" s="6">
        <v>5000</v>
      </c>
      <c r="K11" s="6">
        <v>150000</v>
      </c>
      <c r="L11" s="6">
        <v>25000</v>
      </c>
      <c r="M11" s="6">
        <v>130000</v>
      </c>
    </row>
    <row r="12" spans="2:13">
      <c r="B12" t="s">
        <v>202</v>
      </c>
      <c r="C12" s="6">
        <v>2582000</v>
      </c>
      <c r="D12" s="6">
        <v>45000</v>
      </c>
      <c r="E12" s="6">
        <v>2537000</v>
      </c>
      <c r="F12" s="6">
        <v>155000</v>
      </c>
      <c r="G12" s="6">
        <v>2427000</v>
      </c>
      <c r="I12" t="s">
        <v>203</v>
      </c>
    </row>
    <row r="13" spans="2:13">
      <c r="B13" t="s">
        <v>204</v>
      </c>
      <c r="C13" s="6">
        <v>2900000</v>
      </c>
      <c r="D13" s="6">
        <v>45000</v>
      </c>
      <c r="E13" s="6">
        <v>2855000</v>
      </c>
      <c r="F13" s="6">
        <v>165000</v>
      </c>
      <c r="G13" s="6">
        <v>2735000</v>
      </c>
      <c r="I13" t="s">
        <v>205</v>
      </c>
    </row>
    <row r="18" spans="2:7">
      <c r="C18" t="s">
        <v>206</v>
      </c>
    </row>
    <row r="20" spans="2:7">
      <c r="B20" t="s">
        <v>34</v>
      </c>
      <c r="C20" t="s">
        <v>191</v>
      </c>
    </row>
    <row r="21" spans="2:7">
      <c r="C21" t="s">
        <v>58</v>
      </c>
      <c r="D21" t="s">
        <v>193</v>
      </c>
      <c r="E21" t="s">
        <v>27</v>
      </c>
      <c r="F21" t="s">
        <v>207</v>
      </c>
      <c r="G21" t="s">
        <v>25</v>
      </c>
    </row>
    <row r="22" spans="2:7">
      <c r="B22" t="s">
        <v>208</v>
      </c>
      <c r="C22" s="6">
        <v>410000</v>
      </c>
      <c r="D22" s="6">
        <v>4000</v>
      </c>
      <c r="E22" s="6">
        <v>406000</v>
      </c>
      <c r="F22" s="6">
        <v>61500</v>
      </c>
      <c r="G22" s="6">
        <v>348500</v>
      </c>
    </row>
    <row r="23" spans="2:7">
      <c r="B23" t="s">
        <v>209</v>
      </c>
      <c r="C23" s="6">
        <v>415000</v>
      </c>
      <c r="D23" s="6">
        <v>4000</v>
      </c>
      <c r="E23" s="6">
        <v>411000</v>
      </c>
      <c r="F23" s="6">
        <v>62250</v>
      </c>
      <c r="G23" s="6">
        <v>352750</v>
      </c>
    </row>
    <row r="24" spans="2:7">
      <c r="B24" t="s">
        <v>210</v>
      </c>
      <c r="C24" s="6">
        <v>420000</v>
      </c>
      <c r="D24" s="6">
        <v>4000</v>
      </c>
      <c r="E24" s="6">
        <v>416000</v>
      </c>
      <c r="F24" s="6">
        <v>63000</v>
      </c>
      <c r="G24" s="6">
        <v>357000</v>
      </c>
    </row>
    <row r="25" spans="2:7">
      <c r="B25" t="s">
        <v>211</v>
      </c>
      <c r="C25" s="6">
        <v>425000</v>
      </c>
      <c r="D25" s="6">
        <v>4000</v>
      </c>
      <c r="E25" s="6">
        <v>421000</v>
      </c>
      <c r="F25" s="6">
        <v>63750</v>
      </c>
      <c r="G25" s="6">
        <v>361250</v>
      </c>
    </row>
    <row r="26" spans="2:7">
      <c r="B26" t="s">
        <v>212</v>
      </c>
      <c r="C26" s="6">
        <v>510000</v>
      </c>
      <c r="D26" s="6">
        <v>5000</v>
      </c>
      <c r="E26" s="6">
        <v>505000</v>
      </c>
      <c r="F26" s="6">
        <v>76500</v>
      </c>
      <c r="G26" s="6">
        <v>433500</v>
      </c>
    </row>
    <row r="27" spans="2:7">
      <c r="B27" t="s">
        <v>213</v>
      </c>
      <c r="C27" s="6">
        <v>515000</v>
      </c>
      <c r="D27" s="6">
        <v>5000</v>
      </c>
      <c r="E27" s="6">
        <v>510000</v>
      </c>
      <c r="F27" s="6">
        <v>77250</v>
      </c>
      <c r="G27" s="6">
        <v>437750</v>
      </c>
    </row>
    <row r="28" spans="2:7">
      <c r="B28" t="s">
        <v>196</v>
      </c>
      <c r="C28" s="6">
        <v>535000</v>
      </c>
      <c r="D28" s="6">
        <v>5000</v>
      </c>
      <c r="E28" s="6">
        <v>530000</v>
      </c>
      <c r="F28" s="6">
        <v>80250</v>
      </c>
      <c r="G28" s="6">
        <v>454750</v>
      </c>
    </row>
    <row r="29" spans="2:7">
      <c r="B29" t="s">
        <v>197</v>
      </c>
      <c r="C29" s="6">
        <v>750000</v>
      </c>
      <c r="D29" s="6">
        <v>7000</v>
      </c>
      <c r="E29" s="6">
        <v>743000</v>
      </c>
      <c r="F29" s="6">
        <v>112500</v>
      </c>
      <c r="G29" s="6">
        <v>637500</v>
      </c>
    </row>
    <row r="30" spans="2:7">
      <c r="B30" t="s">
        <v>198</v>
      </c>
      <c r="C30" s="6">
        <v>755000</v>
      </c>
      <c r="D30" s="6">
        <v>7000</v>
      </c>
      <c r="E30" s="6">
        <v>748000</v>
      </c>
      <c r="F30" s="6">
        <v>113250</v>
      </c>
      <c r="G30" s="6">
        <v>641750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47"/>
  <sheetViews>
    <sheetView tabSelected="1" workbookViewId="0">
      <pane ySplit="7" topLeftCell="A8" activePane="bottomLeft" state="frozen"/>
      <selection pane="bottomLeft" activeCell="S2" sqref="S2"/>
    </sheetView>
  </sheetViews>
  <sheetFormatPr defaultRowHeight="15"/>
  <cols>
    <col min="1" max="1" width="3.85546875" customWidth="1"/>
    <col min="2" max="2" width="16.5703125" customWidth="1"/>
    <col min="3" max="8" width="11.7109375" customWidth="1"/>
    <col min="9" max="9" width="11.7109375" style="1" customWidth="1"/>
    <col min="10" max="11" width="11.7109375" customWidth="1"/>
    <col min="12" max="12" width="11.7109375" style="1" customWidth="1"/>
    <col min="13" max="16" width="11.7109375" customWidth="1"/>
    <col min="17" max="17" width="5.28515625" customWidth="1"/>
    <col min="42" max="42" width="19.42578125" customWidth="1"/>
    <col min="43" max="45" width="11.42578125" style="1" customWidth="1"/>
    <col min="46" max="48" width="11" style="1" customWidth="1"/>
    <col min="49" max="50" width="9.140625" style="1"/>
    <col min="51" max="51" width="11.7109375" style="1" customWidth="1"/>
    <col min="52" max="52" width="11.7109375" customWidth="1"/>
    <col min="53" max="53" width="11" customWidth="1"/>
    <col min="54" max="54" width="9.140625" style="1"/>
  </cols>
  <sheetData>
    <row r="1" spans="1:54" ht="18.75">
      <c r="G1" s="21" t="s">
        <v>130</v>
      </c>
      <c r="I1" s="22">
        <f>КУРС!B1</f>
        <v>64</v>
      </c>
      <c r="J1" s="21" t="s">
        <v>76</v>
      </c>
    </row>
    <row r="2" spans="1:54" ht="45" customHeight="1">
      <c r="D2" s="131" t="s">
        <v>214</v>
      </c>
      <c r="E2" s="146"/>
      <c r="F2" s="146"/>
      <c r="G2" s="146"/>
      <c r="H2" s="146"/>
      <c r="I2" s="146"/>
      <c r="J2" s="146"/>
      <c r="K2" s="146"/>
      <c r="L2" s="146"/>
      <c r="M2" s="146"/>
    </row>
    <row r="3" spans="1:54" ht="23.25">
      <c r="B3" s="132" t="s">
        <v>184</v>
      </c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</row>
    <row r="5" spans="1:54" ht="15.75" thickBot="1"/>
    <row r="6" spans="1:54" ht="21" customHeight="1">
      <c r="B6" s="121" t="s">
        <v>34</v>
      </c>
      <c r="C6" s="123" t="s">
        <v>78</v>
      </c>
      <c r="D6" s="124"/>
      <c r="E6" s="123" t="s">
        <v>79</v>
      </c>
      <c r="F6" s="124"/>
      <c r="G6" s="123" t="s">
        <v>80</v>
      </c>
      <c r="H6" s="125"/>
      <c r="I6" s="123" t="s">
        <v>81</v>
      </c>
      <c r="J6" s="127" t="s">
        <v>82</v>
      </c>
      <c r="K6" s="125"/>
      <c r="L6" s="123" t="s">
        <v>2</v>
      </c>
      <c r="M6" s="128" t="s">
        <v>83</v>
      </c>
      <c r="N6" s="129"/>
      <c r="O6" s="130" t="s">
        <v>84</v>
      </c>
      <c r="P6" s="129"/>
      <c r="AP6" s="121" t="s">
        <v>34</v>
      </c>
      <c r="AQ6" s="136" t="s">
        <v>78</v>
      </c>
      <c r="AR6" s="137"/>
      <c r="AS6" s="136" t="s">
        <v>0</v>
      </c>
      <c r="AT6" s="134"/>
      <c r="AU6" s="136" t="s">
        <v>73</v>
      </c>
      <c r="AV6" s="134"/>
      <c r="AW6" s="119" t="s">
        <v>4</v>
      </c>
      <c r="AX6" s="138" t="s">
        <v>122</v>
      </c>
      <c r="AY6" s="139"/>
      <c r="AZ6" s="142" t="s">
        <v>29</v>
      </c>
      <c r="BA6" s="143"/>
      <c r="BB6" s="134" t="s">
        <v>123</v>
      </c>
    </row>
    <row r="7" spans="1:54" ht="21" customHeight="1" thickBot="1">
      <c r="B7" s="122"/>
      <c r="C7" s="23" t="s">
        <v>85</v>
      </c>
      <c r="D7" s="24" t="s">
        <v>86</v>
      </c>
      <c r="E7" s="23" t="s">
        <v>85</v>
      </c>
      <c r="F7" s="24" t="s">
        <v>86</v>
      </c>
      <c r="G7" s="23" t="s">
        <v>85</v>
      </c>
      <c r="H7" s="25" t="s">
        <v>86</v>
      </c>
      <c r="I7" s="126"/>
      <c r="J7" s="26" t="s">
        <v>85</v>
      </c>
      <c r="K7" s="25" t="s">
        <v>86</v>
      </c>
      <c r="L7" s="126"/>
      <c r="M7" s="26" t="s">
        <v>85</v>
      </c>
      <c r="N7" s="24" t="s">
        <v>86</v>
      </c>
      <c r="O7" s="27" t="s">
        <v>85</v>
      </c>
      <c r="P7" s="24" t="s">
        <v>86</v>
      </c>
      <c r="AP7" s="122"/>
      <c r="AQ7" s="43" t="s">
        <v>71</v>
      </c>
      <c r="AR7" s="44" t="s">
        <v>70</v>
      </c>
      <c r="AS7" s="43" t="s">
        <v>71</v>
      </c>
      <c r="AT7" s="44" t="s">
        <v>70</v>
      </c>
      <c r="AU7" s="43" t="s">
        <v>71</v>
      </c>
      <c r="AV7" s="44" t="s">
        <v>70</v>
      </c>
      <c r="AW7" s="120"/>
      <c r="AX7" s="140"/>
      <c r="AY7" s="141"/>
      <c r="AZ7" s="144"/>
      <c r="BA7" s="145"/>
      <c r="BB7" s="135"/>
    </row>
    <row r="8" spans="1:54" ht="21" customHeight="1">
      <c r="A8" s="28"/>
      <c r="B8" s="29" t="s">
        <v>87</v>
      </c>
      <c r="C8" s="30">
        <f t="shared" ref="C8:C27" si="0">AR8</f>
        <v>148100</v>
      </c>
      <c r="D8" s="31">
        <f t="shared" ref="D8:D27" si="1">AR8+AT8</f>
        <v>161200</v>
      </c>
      <c r="E8" s="30">
        <f>AR8+AV8</f>
        <v>180700</v>
      </c>
      <c r="F8" s="31">
        <f>AR8+AT8+AV8</f>
        <v>193800</v>
      </c>
      <c r="G8" s="30">
        <f>AR8+AW8</f>
        <v>186300</v>
      </c>
      <c r="H8" s="31">
        <f>AR8+AT8+AW8</f>
        <v>199400</v>
      </c>
      <c r="I8" s="61" t="str">
        <f>AX8</f>
        <v>ПБК-2,5</v>
      </c>
      <c r="J8" s="32">
        <f>AR8+AY8</f>
        <v>361900</v>
      </c>
      <c r="K8" s="31">
        <f>AR8+AT8+AY8</f>
        <v>375000</v>
      </c>
      <c r="L8" s="61" t="str">
        <f>AZ8</f>
        <v>ПСТ 1-1,2</v>
      </c>
      <c r="M8" s="32">
        <f>AR8+AV8+BA8</f>
        <v>247700</v>
      </c>
      <c r="N8" s="31">
        <f>AR8+AT8+AV8+BA8</f>
        <v>260800</v>
      </c>
      <c r="O8" s="30">
        <f>AR8+AW8+BA8</f>
        <v>253300</v>
      </c>
      <c r="P8" s="31">
        <f>AR8+AT8+AW8+BA8</f>
        <v>266400</v>
      </c>
      <c r="AP8" s="83" t="s">
        <v>87</v>
      </c>
      <c r="AQ8" s="82">
        <f>ДЭС!H5</f>
        <v>2314.5</v>
      </c>
      <c r="AR8" s="59">
        <f>ROUND(AQ8*BB8,-2)</f>
        <v>148100</v>
      </c>
      <c r="AS8" s="52">
        <f>АВР!H5</f>
        <v>204</v>
      </c>
      <c r="AT8" s="56">
        <f>ROUND(AS8*BB8,-2)</f>
        <v>13100</v>
      </c>
      <c r="AU8" s="52">
        <f>ЕВРОКОЖУХ!H5</f>
        <v>510</v>
      </c>
      <c r="AV8" s="56">
        <f>ROUND(AU8*BB8,-2)</f>
        <v>32600</v>
      </c>
      <c r="AW8" s="57">
        <f>КАПОТ!H5</f>
        <v>38200</v>
      </c>
      <c r="AX8" s="20" t="str">
        <f>ПБК!B5</f>
        <v>ПБК-2,5</v>
      </c>
      <c r="AY8" s="56">
        <f>ПБК!H5</f>
        <v>213800</v>
      </c>
      <c r="AZ8" s="20" t="str">
        <f>ПРИЦЕПЫ!B5</f>
        <v>ПСТ 1-1,2</v>
      </c>
      <c r="BA8" s="56">
        <f>ПРИЦЕПЫ!H5</f>
        <v>67000</v>
      </c>
      <c r="BB8" s="57">
        <f t="shared" ref="BB8:BB46" si="2">$I$1</f>
        <v>64</v>
      </c>
    </row>
    <row r="9" spans="1:54" ht="21" customHeight="1">
      <c r="A9" s="28"/>
      <c r="B9" s="33" t="s">
        <v>88</v>
      </c>
      <c r="C9" s="34">
        <f t="shared" si="0"/>
        <v>148300</v>
      </c>
      <c r="D9" s="35">
        <f t="shared" si="1"/>
        <v>161400</v>
      </c>
      <c r="E9" s="40">
        <f t="shared" ref="E9:E27" si="3">AR9+AV9</f>
        <v>180900</v>
      </c>
      <c r="F9" s="41">
        <f t="shared" ref="F9:F27" si="4">AR9+AT9+AV9</f>
        <v>194000</v>
      </c>
      <c r="G9" s="40">
        <f t="shared" ref="G9:G27" si="5">AR9+AW9</f>
        <v>186500</v>
      </c>
      <c r="H9" s="41">
        <f t="shared" ref="H9:H27" si="6">AR9+AT9+AW9</f>
        <v>199600</v>
      </c>
      <c r="I9" s="62" t="str">
        <f t="shared" ref="I9:I27" si="7">AX9</f>
        <v>ПБК-2,5</v>
      </c>
      <c r="J9" s="42">
        <f t="shared" ref="J9:J27" si="8">AR9+AY9</f>
        <v>362100</v>
      </c>
      <c r="K9" s="41">
        <f t="shared" ref="K9:K27" si="9">AR9+AT9+AY9</f>
        <v>375200</v>
      </c>
      <c r="L9" s="62" t="str">
        <f t="shared" ref="L9:L27" si="10">AZ9</f>
        <v>ПСТ 1-1,2</v>
      </c>
      <c r="M9" s="42">
        <f t="shared" ref="M9:M27" si="11">AR9+AV9+BA9</f>
        <v>247900</v>
      </c>
      <c r="N9" s="41">
        <f t="shared" ref="N9:N27" si="12">AR9+AT9+AV9+BA9</f>
        <v>261000</v>
      </c>
      <c r="O9" s="40">
        <f t="shared" ref="O9:O27" si="13">AR9+AW9+BA9</f>
        <v>253500</v>
      </c>
      <c r="P9" s="41">
        <f t="shared" ref="P9:P27" si="14">AR9+AT9+AW9+BA9</f>
        <v>266600</v>
      </c>
      <c r="AP9" s="33" t="s">
        <v>88</v>
      </c>
      <c r="AQ9" s="81">
        <f>ДЭС!H6</f>
        <v>2317.5</v>
      </c>
      <c r="AR9" s="60">
        <f>ROUND(AQ9*BB9,-2)</f>
        <v>148300</v>
      </c>
      <c r="AS9" s="46">
        <f>АВР!H6</f>
        <v>204</v>
      </c>
      <c r="AT9" s="51">
        <f>ROUND(AS9*BB9,-2)</f>
        <v>13100</v>
      </c>
      <c r="AU9" s="46">
        <f>ЕВРОКОЖУХ!H6</f>
        <v>510</v>
      </c>
      <c r="AV9" s="51">
        <f>ROUND(AU9*BB9,-2)</f>
        <v>32600</v>
      </c>
      <c r="AW9" s="58">
        <f>КАПОТ!H6</f>
        <v>38200</v>
      </c>
      <c r="AX9" s="45" t="str">
        <f>ПБК!B6</f>
        <v>ПБК-2,5</v>
      </c>
      <c r="AY9" s="51">
        <f>ПБК!H6</f>
        <v>213800</v>
      </c>
      <c r="AZ9" s="19" t="str">
        <f>ПРИЦЕПЫ!B6</f>
        <v>ПСТ 1-1,2</v>
      </c>
      <c r="BA9" s="18">
        <f>ПРИЦЕПЫ!H6</f>
        <v>67000</v>
      </c>
      <c r="BB9" s="58">
        <f t="shared" si="2"/>
        <v>64</v>
      </c>
    </row>
    <row r="10" spans="1:54" ht="21" customHeight="1">
      <c r="A10" s="28"/>
      <c r="B10" s="36" t="s">
        <v>89</v>
      </c>
      <c r="C10" s="37">
        <f t="shared" si="0"/>
        <v>148500</v>
      </c>
      <c r="D10" s="38">
        <f t="shared" si="1"/>
        <v>161600</v>
      </c>
      <c r="E10" s="30">
        <f t="shared" si="3"/>
        <v>181100</v>
      </c>
      <c r="F10" s="31">
        <f t="shared" si="4"/>
        <v>194200</v>
      </c>
      <c r="G10" s="30">
        <f t="shared" si="5"/>
        <v>186700</v>
      </c>
      <c r="H10" s="31">
        <f t="shared" si="6"/>
        <v>199800</v>
      </c>
      <c r="I10" s="61" t="str">
        <f t="shared" si="7"/>
        <v>ПБК-2,5</v>
      </c>
      <c r="J10" s="32">
        <f t="shared" si="8"/>
        <v>362300</v>
      </c>
      <c r="K10" s="31">
        <f t="shared" si="9"/>
        <v>375400</v>
      </c>
      <c r="L10" s="61" t="str">
        <f t="shared" si="10"/>
        <v>ПСТ 1-1,2</v>
      </c>
      <c r="M10" s="32">
        <f t="shared" si="11"/>
        <v>248100</v>
      </c>
      <c r="N10" s="31">
        <f t="shared" si="12"/>
        <v>261200</v>
      </c>
      <c r="O10" s="30">
        <f t="shared" si="13"/>
        <v>253700</v>
      </c>
      <c r="P10" s="31">
        <f t="shared" si="14"/>
        <v>266800</v>
      </c>
      <c r="AP10" s="36" t="s">
        <v>89</v>
      </c>
      <c r="AQ10" s="81">
        <f>ДЭС!H7</f>
        <v>2320.5</v>
      </c>
      <c r="AR10" s="60">
        <f t="shared" ref="AR10:AR46" si="15">ROUND(AQ10*BB10,-2)</f>
        <v>148500</v>
      </c>
      <c r="AS10" s="46">
        <f>АВР!H7</f>
        <v>204</v>
      </c>
      <c r="AT10" s="51">
        <f t="shared" ref="AT10:AT46" si="16">ROUND(AS10*BB10,-2)</f>
        <v>13100</v>
      </c>
      <c r="AU10" s="46">
        <f>ЕВРОКОЖУХ!H7</f>
        <v>510</v>
      </c>
      <c r="AV10" s="51">
        <f t="shared" ref="AV10:AV46" si="17">ROUND(AU10*BB10,-2)</f>
        <v>32600</v>
      </c>
      <c r="AW10" s="58">
        <f>КАПОТ!H7</f>
        <v>38200</v>
      </c>
      <c r="AX10" s="45" t="str">
        <f>ПБК!B7</f>
        <v>ПБК-2,5</v>
      </c>
      <c r="AY10" s="51">
        <f>ПБК!H7</f>
        <v>213800</v>
      </c>
      <c r="AZ10" s="19" t="str">
        <f>ПРИЦЕПЫ!B7</f>
        <v>ПСТ 1-1,2</v>
      </c>
      <c r="BA10" s="18">
        <f>ПРИЦЕПЫ!H7</f>
        <v>67000</v>
      </c>
      <c r="BB10" s="58">
        <f t="shared" si="2"/>
        <v>64</v>
      </c>
    </row>
    <row r="11" spans="1:54" ht="21" customHeight="1">
      <c r="A11" s="28"/>
      <c r="B11" s="33" t="s">
        <v>90</v>
      </c>
      <c r="C11" s="34">
        <f t="shared" si="0"/>
        <v>156000</v>
      </c>
      <c r="D11" s="35">
        <f t="shared" si="1"/>
        <v>173700</v>
      </c>
      <c r="E11" s="40">
        <f t="shared" si="3"/>
        <v>189800</v>
      </c>
      <c r="F11" s="41">
        <f t="shared" si="4"/>
        <v>207500</v>
      </c>
      <c r="G11" s="40">
        <f t="shared" si="5"/>
        <v>194200</v>
      </c>
      <c r="H11" s="41">
        <f t="shared" si="6"/>
        <v>211900</v>
      </c>
      <c r="I11" s="62" t="str">
        <f t="shared" si="7"/>
        <v>ПБК-2,5</v>
      </c>
      <c r="J11" s="42">
        <f t="shared" si="8"/>
        <v>369800</v>
      </c>
      <c r="K11" s="41">
        <f t="shared" si="9"/>
        <v>387500</v>
      </c>
      <c r="L11" s="62" t="str">
        <f t="shared" si="10"/>
        <v>ПСТ 1-1,2</v>
      </c>
      <c r="M11" s="42">
        <f t="shared" si="11"/>
        <v>256800</v>
      </c>
      <c r="N11" s="41">
        <f t="shared" si="12"/>
        <v>274500</v>
      </c>
      <c r="O11" s="40">
        <f t="shared" si="13"/>
        <v>261200</v>
      </c>
      <c r="P11" s="41">
        <f t="shared" si="14"/>
        <v>278900</v>
      </c>
      <c r="S11">
        <f>F11*0.95</f>
        <v>197125</v>
      </c>
      <c r="AP11" s="33" t="s">
        <v>90</v>
      </c>
      <c r="AQ11" s="81">
        <f>ДЭС!H8</f>
        <v>2437.5</v>
      </c>
      <c r="AR11" s="60">
        <f t="shared" si="15"/>
        <v>156000</v>
      </c>
      <c r="AS11" s="46">
        <f>АВР!H8</f>
        <v>276.75</v>
      </c>
      <c r="AT11" s="51">
        <f t="shared" si="16"/>
        <v>17700</v>
      </c>
      <c r="AU11" s="46">
        <f>ЕВРОКОЖУХ!H8</f>
        <v>528.75</v>
      </c>
      <c r="AV11" s="51">
        <f t="shared" si="17"/>
        <v>33800</v>
      </c>
      <c r="AW11" s="58">
        <f>КАПОТ!H8</f>
        <v>38200</v>
      </c>
      <c r="AX11" s="45" t="str">
        <f>ПБК!B8</f>
        <v>ПБК-2,5</v>
      </c>
      <c r="AY11" s="51">
        <f>ПБК!H8</f>
        <v>213800</v>
      </c>
      <c r="AZ11" s="19" t="str">
        <f>ПРИЦЕПЫ!B8</f>
        <v>ПСТ 1-1,2</v>
      </c>
      <c r="BA11" s="18">
        <f>ПРИЦЕПЫ!H8</f>
        <v>67000</v>
      </c>
      <c r="BB11" s="58">
        <f t="shared" si="2"/>
        <v>64</v>
      </c>
    </row>
    <row r="12" spans="1:54" ht="21" customHeight="1">
      <c r="A12" s="28"/>
      <c r="B12" s="36" t="s">
        <v>91</v>
      </c>
      <c r="C12" s="37">
        <f t="shared" si="0"/>
        <v>158400</v>
      </c>
      <c r="D12" s="38">
        <f t="shared" si="1"/>
        <v>176100</v>
      </c>
      <c r="E12" s="30">
        <f t="shared" si="3"/>
        <v>192200</v>
      </c>
      <c r="F12" s="31">
        <f t="shared" si="4"/>
        <v>209900</v>
      </c>
      <c r="G12" s="30">
        <f t="shared" si="5"/>
        <v>196600</v>
      </c>
      <c r="H12" s="31">
        <f t="shared" si="6"/>
        <v>214300</v>
      </c>
      <c r="I12" s="61" t="str">
        <f t="shared" si="7"/>
        <v>ПБК-2,5</v>
      </c>
      <c r="J12" s="32">
        <f t="shared" si="8"/>
        <v>372200</v>
      </c>
      <c r="K12" s="31">
        <f t="shared" si="9"/>
        <v>389900</v>
      </c>
      <c r="L12" s="61" t="str">
        <f t="shared" si="10"/>
        <v>ПСТ 1-1,2</v>
      </c>
      <c r="M12" s="32">
        <f t="shared" si="11"/>
        <v>259200</v>
      </c>
      <c r="N12" s="31">
        <f t="shared" si="12"/>
        <v>276900</v>
      </c>
      <c r="O12" s="30">
        <f t="shared" si="13"/>
        <v>263600</v>
      </c>
      <c r="P12" s="31">
        <f t="shared" si="14"/>
        <v>281300</v>
      </c>
      <c r="S12">
        <f>F12*0.95</f>
        <v>199405</v>
      </c>
      <c r="AP12" s="36" t="s">
        <v>91</v>
      </c>
      <c r="AQ12" s="81">
        <f>ДЭС!H9</f>
        <v>2475</v>
      </c>
      <c r="AR12" s="60">
        <f t="shared" si="15"/>
        <v>158400</v>
      </c>
      <c r="AS12" s="46">
        <f>АВР!H9</f>
        <v>276.75</v>
      </c>
      <c r="AT12" s="51">
        <f t="shared" si="16"/>
        <v>17700</v>
      </c>
      <c r="AU12" s="46">
        <f>ЕВРОКОЖУХ!H9</f>
        <v>528.75</v>
      </c>
      <c r="AV12" s="51">
        <f t="shared" si="17"/>
        <v>33800</v>
      </c>
      <c r="AW12" s="58">
        <f>КАПОТ!H9</f>
        <v>38200</v>
      </c>
      <c r="AX12" s="45" t="str">
        <f>ПБК!B9</f>
        <v>ПБК-2,5</v>
      </c>
      <c r="AY12" s="51">
        <f>ПБК!H9</f>
        <v>213800</v>
      </c>
      <c r="AZ12" s="19" t="str">
        <f>ПРИЦЕПЫ!B9</f>
        <v>ПСТ 1-1,2</v>
      </c>
      <c r="BA12" s="18">
        <f>ПРИЦЕПЫ!H9</f>
        <v>67000</v>
      </c>
      <c r="BB12" s="58">
        <f t="shared" si="2"/>
        <v>64</v>
      </c>
    </row>
    <row r="13" spans="1:54" ht="21" customHeight="1">
      <c r="A13" s="28"/>
      <c r="B13" s="33" t="s">
        <v>92</v>
      </c>
      <c r="C13" s="34">
        <f t="shared" si="0"/>
        <v>170300</v>
      </c>
      <c r="D13" s="35">
        <f t="shared" si="1"/>
        <v>188000</v>
      </c>
      <c r="E13" s="40">
        <f t="shared" si="3"/>
        <v>204600</v>
      </c>
      <c r="F13" s="41">
        <f t="shared" si="4"/>
        <v>222300</v>
      </c>
      <c r="G13" s="40">
        <f t="shared" si="5"/>
        <v>208500</v>
      </c>
      <c r="H13" s="41">
        <f t="shared" si="6"/>
        <v>226200</v>
      </c>
      <c r="I13" s="62" t="str">
        <f t="shared" si="7"/>
        <v>ПБК-2,5</v>
      </c>
      <c r="J13" s="42">
        <f t="shared" si="8"/>
        <v>384100</v>
      </c>
      <c r="K13" s="41">
        <f t="shared" si="9"/>
        <v>401800</v>
      </c>
      <c r="L13" s="62" t="str">
        <f t="shared" si="10"/>
        <v>ПСТ 1-1,2</v>
      </c>
      <c r="M13" s="42">
        <f t="shared" si="11"/>
        <v>271600</v>
      </c>
      <c r="N13" s="41">
        <f t="shared" si="12"/>
        <v>289300</v>
      </c>
      <c r="O13" s="40">
        <f t="shared" si="13"/>
        <v>275500</v>
      </c>
      <c r="P13" s="41">
        <f t="shared" si="14"/>
        <v>293200</v>
      </c>
      <c r="AP13" s="33" t="s">
        <v>92</v>
      </c>
      <c r="AQ13" s="81">
        <f>ДЭС!H10</f>
        <v>2661</v>
      </c>
      <c r="AR13" s="60">
        <f t="shared" si="15"/>
        <v>170300</v>
      </c>
      <c r="AS13" s="46">
        <f>АВР!H10</f>
        <v>276.75</v>
      </c>
      <c r="AT13" s="51">
        <f t="shared" si="16"/>
        <v>17700</v>
      </c>
      <c r="AU13" s="46">
        <f>ЕВРОКОЖУХ!H10</f>
        <v>536.25</v>
      </c>
      <c r="AV13" s="51">
        <f t="shared" si="17"/>
        <v>34300</v>
      </c>
      <c r="AW13" s="58">
        <f>КАПОТ!H10</f>
        <v>38200</v>
      </c>
      <c r="AX13" s="45" t="str">
        <f>ПБК!B10</f>
        <v>ПБК-2,5</v>
      </c>
      <c r="AY13" s="51">
        <f>ПБК!H10</f>
        <v>213800</v>
      </c>
      <c r="AZ13" s="19" t="str">
        <f>ПРИЦЕПЫ!B10</f>
        <v>ПСТ 1-1,2</v>
      </c>
      <c r="BA13" s="18">
        <f>ПРИЦЕПЫ!H10</f>
        <v>67000</v>
      </c>
      <c r="BB13" s="58">
        <f t="shared" si="2"/>
        <v>64</v>
      </c>
    </row>
    <row r="14" spans="1:54" ht="21" customHeight="1">
      <c r="A14" s="28"/>
      <c r="B14" s="36" t="s">
        <v>93</v>
      </c>
      <c r="C14" s="37">
        <f t="shared" si="0"/>
        <v>173800</v>
      </c>
      <c r="D14" s="38">
        <f t="shared" si="1"/>
        <v>191500</v>
      </c>
      <c r="E14" s="30">
        <f t="shared" si="3"/>
        <v>212000</v>
      </c>
      <c r="F14" s="31">
        <f t="shared" si="4"/>
        <v>229700</v>
      </c>
      <c r="G14" s="30">
        <f t="shared" si="5"/>
        <v>212000</v>
      </c>
      <c r="H14" s="31">
        <f t="shared" si="6"/>
        <v>229700</v>
      </c>
      <c r="I14" s="61" t="str">
        <f t="shared" si="7"/>
        <v>ПБК-2,5</v>
      </c>
      <c r="J14" s="32">
        <f t="shared" si="8"/>
        <v>387600</v>
      </c>
      <c r="K14" s="31">
        <f t="shared" si="9"/>
        <v>405300</v>
      </c>
      <c r="L14" s="61" t="str">
        <f t="shared" si="10"/>
        <v>ПСТ 1-1,2</v>
      </c>
      <c r="M14" s="32">
        <f t="shared" si="11"/>
        <v>279000</v>
      </c>
      <c r="N14" s="31">
        <f t="shared" si="12"/>
        <v>296700</v>
      </c>
      <c r="O14" s="30">
        <f t="shared" si="13"/>
        <v>279000</v>
      </c>
      <c r="P14" s="31">
        <f t="shared" si="14"/>
        <v>296700</v>
      </c>
      <c r="AP14" s="36" t="s">
        <v>93</v>
      </c>
      <c r="AQ14" s="81">
        <f>ДЭС!H11</f>
        <v>2715</v>
      </c>
      <c r="AR14" s="60">
        <f t="shared" si="15"/>
        <v>173800</v>
      </c>
      <c r="AS14" s="46">
        <f>АВР!H11</f>
        <v>276.75</v>
      </c>
      <c r="AT14" s="51">
        <f t="shared" si="16"/>
        <v>17700</v>
      </c>
      <c r="AU14" s="46">
        <f>ЕВРОКОЖУХ!H11</f>
        <v>596.25</v>
      </c>
      <c r="AV14" s="51">
        <f t="shared" si="17"/>
        <v>38200</v>
      </c>
      <c r="AW14" s="58">
        <f>КАПОТ!H11</f>
        <v>38200</v>
      </c>
      <c r="AX14" s="45" t="str">
        <f>ПБК!B11</f>
        <v>ПБК-2,5</v>
      </c>
      <c r="AY14" s="51">
        <f>ПБК!H11</f>
        <v>213800</v>
      </c>
      <c r="AZ14" s="19" t="str">
        <f>ПРИЦЕПЫ!B11</f>
        <v>ПСТ 1-1,2</v>
      </c>
      <c r="BA14" s="18">
        <f>ПРИЦЕПЫ!H11</f>
        <v>67000</v>
      </c>
      <c r="BB14" s="58">
        <f t="shared" si="2"/>
        <v>64</v>
      </c>
    </row>
    <row r="15" spans="1:54" ht="21" customHeight="1">
      <c r="A15" s="28"/>
      <c r="B15" s="33" t="s">
        <v>94</v>
      </c>
      <c r="C15" s="34">
        <f t="shared" si="0"/>
        <v>219700</v>
      </c>
      <c r="D15" s="35">
        <f t="shared" si="1"/>
        <v>237400</v>
      </c>
      <c r="E15" s="40">
        <f t="shared" si="3"/>
        <v>261000</v>
      </c>
      <c r="F15" s="41">
        <f t="shared" si="4"/>
        <v>278700</v>
      </c>
      <c r="G15" s="40">
        <f t="shared" si="5"/>
        <v>274700</v>
      </c>
      <c r="H15" s="41">
        <f t="shared" si="6"/>
        <v>292400</v>
      </c>
      <c r="I15" s="62" t="str">
        <f t="shared" si="7"/>
        <v>ПБК-2,5</v>
      </c>
      <c r="J15" s="42">
        <f t="shared" si="8"/>
        <v>433500</v>
      </c>
      <c r="K15" s="41">
        <f t="shared" si="9"/>
        <v>451200</v>
      </c>
      <c r="L15" s="62" t="str">
        <f t="shared" si="10"/>
        <v>ПСТ 1-1,8</v>
      </c>
      <c r="M15" s="42">
        <f t="shared" si="11"/>
        <v>341000</v>
      </c>
      <c r="N15" s="41">
        <f t="shared" si="12"/>
        <v>358700</v>
      </c>
      <c r="O15" s="40">
        <f t="shared" si="13"/>
        <v>354700</v>
      </c>
      <c r="P15" s="41">
        <f t="shared" si="14"/>
        <v>372400</v>
      </c>
      <c r="AP15" s="33" t="s">
        <v>94</v>
      </c>
      <c r="AQ15" s="81">
        <f>ДЭС!H12</f>
        <v>3433.5</v>
      </c>
      <c r="AR15" s="60">
        <f t="shared" si="15"/>
        <v>219700</v>
      </c>
      <c r="AS15" s="46">
        <f>АВР!H12</f>
        <v>276.75</v>
      </c>
      <c r="AT15" s="51">
        <f t="shared" si="16"/>
        <v>17700</v>
      </c>
      <c r="AU15" s="46">
        <f>ЕВРОКОЖУХ!H12</f>
        <v>645</v>
      </c>
      <c r="AV15" s="51">
        <f t="shared" si="17"/>
        <v>41300</v>
      </c>
      <c r="AW15" s="58">
        <f>КАПОТ!H12</f>
        <v>55000</v>
      </c>
      <c r="AX15" s="45" t="str">
        <f>ПБК!B12</f>
        <v>ПБК-2,5</v>
      </c>
      <c r="AY15" s="51">
        <f>ПБК!H12</f>
        <v>213800</v>
      </c>
      <c r="AZ15" s="19" t="str">
        <f>ПРИЦЕПЫ!B12</f>
        <v>ПСТ 1-1,8</v>
      </c>
      <c r="BA15" s="18">
        <f>ПРИЦЕПЫ!H12</f>
        <v>80000</v>
      </c>
      <c r="BB15" s="58">
        <f t="shared" si="2"/>
        <v>64</v>
      </c>
    </row>
    <row r="16" spans="1:54" ht="21" customHeight="1">
      <c r="A16" s="28"/>
      <c r="B16" s="36" t="s">
        <v>95</v>
      </c>
      <c r="C16" s="37">
        <f t="shared" si="0"/>
        <v>231800</v>
      </c>
      <c r="D16" s="38">
        <f t="shared" si="1"/>
        <v>249500</v>
      </c>
      <c r="E16" s="30">
        <f t="shared" si="3"/>
        <v>273100</v>
      </c>
      <c r="F16" s="31">
        <f t="shared" si="4"/>
        <v>290800</v>
      </c>
      <c r="G16" s="30">
        <f t="shared" si="5"/>
        <v>286800</v>
      </c>
      <c r="H16" s="31">
        <f t="shared" si="6"/>
        <v>304500</v>
      </c>
      <c r="I16" s="61" t="str">
        <f t="shared" si="7"/>
        <v>ПБК-3</v>
      </c>
      <c r="J16" s="32">
        <f t="shared" si="8"/>
        <v>471800</v>
      </c>
      <c r="K16" s="31">
        <f t="shared" si="9"/>
        <v>489500</v>
      </c>
      <c r="L16" s="61" t="str">
        <f t="shared" si="10"/>
        <v>ПСТ 1-1,8</v>
      </c>
      <c r="M16" s="32">
        <f t="shared" si="11"/>
        <v>353100</v>
      </c>
      <c r="N16" s="31">
        <f t="shared" si="12"/>
        <v>370800</v>
      </c>
      <c r="O16" s="30">
        <f t="shared" si="13"/>
        <v>366800</v>
      </c>
      <c r="P16" s="31">
        <f t="shared" si="14"/>
        <v>384500</v>
      </c>
      <c r="AP16" s="36" t="s">
        <v>95</v>
      </c>
      <c r="AQ16" s="81">
        <f>ДЭС!H13</f>
        <v>3622.5</v>
      </c>
      <c r="AR16" s="60">
        <f t="shared" si="15"/>
        <v>231800</v>
      </c>
      <c r="AS16" s="46">
        <f>АВР!H13</f>
        <v>276.75</v>
      </c>
      <c r="AT16" s="51">
        <f t="shared" si="16"/>
        <v>17700</v>
      </c>
      <c r="AU16" s="46">
        <f>ЕВРОКОЖУХ!H13</f>
        <v>645</v>
      </c>
      <c r="AV16" s="51">
        <f t="shared" si="17"/>
        <v>41300</v>
      </c>
      <c r="AW16" s="58">
        <f>КАПОТ!H13</f>
        <v>55000</v>
      </c>
      <c r="AX16" s="45" t="str">
        <f>ПБК!B13</f>
        <v>ПБК-3</v>
      </c>
      <c r="AY16" s="51">
        <f>ПБК!H13</f>
        <v>240000</v>
      </c>
      <c r="AZ16" s="19" t="str">
        <f>ПРИЦЕПЫ!B13</f>
        <v>ПСТ 1-1,8</v>
      </c>
      <c r="BA16" s="18">
        <f>ПРИЦЕПЫ!H13</f>
        <v>80000</v>
      </c>
      <c r="BB16" s="58">
        <f t="shared" si="2"/>
        <v>64</v>
      </c>
    </row>
    <row r="17" spans="1:54" ht="21" customHeight="1">
      <c r="A17" s="28"/>
      <c r="B17" s="33" t="s">
        <v>96</v>
      </c>
      <c r="C17" s="34">
        <f t="shared" si="0"/>
        <v>256800</v>
      </c>
      <c r="D17" s="35">
        <f t="shared" si="1"/>
        <v>281300</v>
      </c>
      <c r="E17" s="40">
        <f t="shared" si="3"/>
        <v>298100</v>
      </c>
      <c r="F17" s="41">
        <f t="shared" si="4"/>
        <v>322600</v>
      </c>
      <c r="G17" s="40">
        <f t="shared" si="5"/>
        <v>311800</v>
      </c>
      <c r="H17" s="41">
        <f t="shared" si="6"/>
        <v>336300</v>
      </c>
      <c r="I17" s="62" t="str">
        <f t="shared" si="7"/>
        <v>ПБК-3</v>
      </c>
      <c r="J17" s="42">
        <f t="shared" si="8"/>
        <v>496800</v>
      </c>
      <c r="K17" s="41">
        <f t="shared" si="9"/>
        <v>521300</v>
      </c>
      <c r="L17" s="62" t="str">
        <f t="shared" si="10"/>
        <v>ПСТ 1-1,8</v>
      </c>
      <c r="M17" s="42">
        <f t="shared" si="11"/>
        <v>378100</v>
      </c>
      <c r="N17" s="41">
        <f t="shared" si="12"/>
        <v>402600</v>
      </c>
      <c r="O17" s="40">
        <f t="shared" si="13"/>
        <v>391800</v>
      </c>
      <c r="P17" s="41">
        <f t="shared" si="14"/>
        <v>416300</v>
      </c>
      <c r="AP17" s="33" t="s">
        <v>96</v>
      </c>
      <c r="AQ17" s="81">
        <f>ДЭС!H14</f>
        <v>4012.5</v>
      </c>
      <c r="AR17" s="60">
        <f t="shared" si="15"/>
        <v>256800</v>
      </c>
      <c r="AS17" s="46">
        <f>АВР!H14</f>
        <v>383.25</v>
      </c>
      <c r="AT17" s="51">
        <f t="shared" si="16"/>
        <v>24500</v>
      </c>
      <c r="AU17" s="46">
        <f>ЕВРОКОЖУХ!H14</f>
        <v>645</v>
      </c>
      <c r="AV17" s="51">
        <f t="shared" si="17"/>
        <v>41300</v>
      </c>
      <c r="AW17" s="58">
        <f>КАПОТ!H14</f>
        <v>55000</v>
      </c>
      <c r="AX17" s="45" t="str">
        <f>ПБК!B14</f>
        <v>ПБК-3</v>
      </c>
      <c r="AY17" s="51">
        <f>ПБК!H14</f>
        <v>240000</v>
      </c>
      <c r="AZ17" s="19" t="str">
        <f>ПРИЦЕПЫ!B14</f>
        <v>ПСТ 1-1,8</v>
      </c>
      <c r="BA17" s="18">
        <f>ПРИЦЕПЫ!H14</f>
        <v>80000</v>
      </c>
      <c r="BB17" s="58">
        <f t="shared" si="2"/>
        <v>64</v>
      </c>
    </row>
    <row r="18" spans="1:54" ht="21" customHeight="1">
      <c r="A18" s="28"/>
      <c r="B18" s="36" t="s">
        <v>97</v>
      </c>
      <c r="C18" s="37">
        <f t="shared" si="0"/>
        <v>330700</v>
      </c>
      <c r="D18" s="38">
        <f t="shared" si="1"/>
        <v>355200</v>
      </c>
      <c r="E18" s="30">
        <f t="shared" si="3"/>
        <v>407400</v>
      </c>
      <c r="F18" s="31">
        <f t="shared" si="4"/>
        <v>431900</v>
      </c>
      <c r="G18" s="30">
        <f t="shared" si="5"/>
        <v>399500</v>
      </c>
      <c r="H18" s="31">
        <f t="shared" si="6"/>
        <v>424000</v>
      </c>
      <c r="I18" s="61" t="str">
        <f t="shared" si="7"/>
        <v>ПБК-3</v>
      </c>
      <c r="J18" s="32">
        <f t="shared" si="8"/>
        <v>578200</v>
      </c>
      <c r="K18" s="31">
        <f t="shared" si="9"/>
        <v>602700</v>
      </c>
      <c r="L18" s="61" t="str">
        <f t="shared" si="10"/>
        <v>ПСТ 2-2,7-1</v>
      </c>
      <c r="M18" s="32">
        <f t="shared" si="11"/>
        <v>565400</v>
      </c>
      <c r="N18" s="31">
        <f t="shared" si="12"/>
        <v>589900</v>
      </c>
      <c r="O18" s="30">
        <f t="shared" si="13"/>
        <v>557500</v>
      </c>
      <c r="P18" s="31">
        <f t="shared" si="14"/>
        <v>582000</v>
      </c>
      <c r="AP18" s="36" t="s">
        <v>97</v>
      </c>
      <c r="AQ18" s="81">
        <f>ДЭС!H15</f>
        <v>5167.5</v>
      </c>
      <c r="AR18" s="60">
        <f t="shared" si="15"/>
        <v>330700</v>
      </c>
      <c r="AS18" s="46">
        <f>АВР!H15</f>
        <v>383.25</v>
      </c>
      <c r="AT18" s="51">
        <f t="shared" si="16"/>
        <v>24500</v>
      </c>
      <c r="AU18" s="46">
        <f>ЕВРОКОЖУХ!H15</f>
        <v>1198.5</v>
      </c>
      <c r="AV18" s="51">
        <f t="shared" si="17"/>
        <v>76700</v>
      </c>
      <c r="AW18" s="58">
        <f>КАПОТ!H15</f>
        <v>68800</v>
      </c>
      <c r="AX18" s="45" t="str">
        <f>ПБК!B15</f>
        <v>ПБК-3</v>
      </c>
      <c r="AY18" s="51">
        <f>ПБК!H15</f>
        <v>247500</v>
      </c>
      <c r="AZ18" s="19" t="str">
        <f>ПРИЦЕПЫ!B15</f>
        <v>ПСТ 2-2,7-1</v>
      </c>
      <c r="BA18" s="18">
        <f>ПРИЦЕПЫ!H15</f>
        <v>158000</v>
      </c>
      <c r="BB18" s="58">
        <f t="shared" si="2"/>
        <v>64</v>
      </c>
    </row>
    <row r="19" spans="1:54" ht="21" customHeight="1">
      <c r="A19" s="28"/>
      <c r="B19" s="33" t="s">
        <v>98</v>
      </c>
      <c r="C19" s="34">
        <f t="shared" si="0"/>
        <v>343200</v>
      </c>
      <c r="D19" s="35">
        <f t="shared" si="1"/>
        <v>367700</v>
      </c>
      <c r="E19" s="40">
        <f t="shared" si="3"/>
        <v>419900</v>
      </c>
      <c r="F19" s="41">
        <f t="shared" si="4"/>
        <v>444400</v>
      </c>
      <c r="G19" s="40">
        <f t="shared" si="5"/>
        <v>412000</v>
      </c>
      <c r="H19" s="41">
        <f t="shared" si="6"/>
        <v>436500</v>
      </c>
      <c r="I19" s="62" t="str">
        <f t="shared" si="7"/>
        <v>ПБК-3</v>
      </c>
      <c r="J19" s="42">
        <f t="shared" si="8"/>
        <v>590700</v>
      </c>
      <c r="K19" s="41">
        <f t="shared" si="9"/>
        <v>615200</v>
      </c>
      <c r="L19" s="62" t="str">
        <f t="shared" si="10"/>
        <v>ПСТ 2-2,7-1</v>
      </c>
      <c r="M19" s="42">
        <f t="shared" si="11"/>
        <v>577900</v>
      </c>
      <c r="N19" s="41">
        <f t="shared" si="12"/>
        <v>602400</v>
      </c>
      <c r="O19" s="40">
        <f t="shared" si="13"/>
        <v>570000</v>
      </c>
      <c r="P19" s="41">
        <f t="shared" si="14"/>
        <v>594500</v>
      </c>
      <c r="AP19" s="33" t="s">
        <v>98</v>
      </c>
      <c r="AQ19" s="81">
        <f>ДЭС!H16</f>
        <v>5362.5</v>
      </c>
      <c r="AR19" s="60">
        <f t="shared" si="15"/>
        <v>343200</v>
      </c>
      <c r="AS19" s="46">
        <f>АВР!H16</f>
        <v>383.25</v>
      </c>
      <c r="AT19" s="51">
        <f t="shared" si="16"/>
        <v>24500</v>
      </c>
      <c r="AU19" s="46">
        <f>ЕВРОКОЖУХ!H16</f>
        <v>1198.5</v>
      </c>
      <c r="AV19" s="51">
        <f t="shared" si="17"/>
        <v>76700</v>
      </c>
      <c r="AW19" s="58">
        <f>КАПОТ!H16</f>
        <v>68800</v>
      </c>
      <c r="AX19" s="45" t="str">
        <f>ПБК!B16</f>
        <v>ПБК-3</v>
      </c>
      <c r="AY19" s="51">
        <f>ПБК!H16</f>
        <v>247500</v>
      </c>
      <c r="AZ19" s="19" t="str">
        <f>ПРИЦЕПЫ!B16</f>
        <v>ПСТ 2-2,7-1</v>
      </c>
      <c r="BA19" s="18">
        <f>ПРИЦЕПЫ!H16</f>
        <v>158000</v>
      </c>
      <c r="BB19" s="58">
        <f t="shared" si="2"/>
        <v>64</v>
      </c>
    </row>
    <row r="20" spans="1:54" ht="21" customHeight="1">
      <c r="A20" s="28"/>
      <c r="B20" s="36" t="s">
        <v>99</v>
      </c>
      <c r="C20" s="37">
        <f t="shared" si="0"/>
        <v>345600</v>
      </c>
      <c r="D20" s="38">
        <f t="shared" si="1"/>
        <v>373300</v>
      </c>
      <c r="E20" s="30">
        <f t="shared" si="3"/>
        <v>425600</v>
      </c>
      <c r="F20" s="31">
        <f t="shared" si="4"/>
        <v>453300</v>
      </c>
      <c r="G20" s="30">
        <f t="shared" si="5"/>
        <v>414400</v>
      </c>
      <c r="H20" s="31">
        <f t="shared" si="6"/>
        <v>442100</v>
      </c>
      <c r="I20" s="61" t="str">
        <f t="shared" si="7"/>
        <v>ПБК-3</v>
      </c>
      <c r="J20" s="32">
        <f t="shared" si="8"/>
        <v>593100</v>
      </c>
      <c r="K20" s="31">
        <f t="shared" si="9"/>
        <v>620800</v>
      </c>
      <c r="L20" s="61" t="str">
        <f t="shared" si="10"/>
        <v>ПСТ 2-2,7-1</v>
      </c>
      <c r="M20" s="32">
        <f t="shared" si="11"/>
        <v>583600</v>
      </c>
      <c r="N20" s="31">
        <f t="shared" si="12"/>
        <v>611300</v>
      </c>
      <c r="O20" s="30">
        <f t="shared" si="13"/>
        <v>572400</v>
      </c>
      <c r="P20" s="31">
        <f t="shared" si="14"/>
        <v>600100</v>
      </c>
      <c r="AP20" s="36" t="s">
        <v>99</v>
      </c>
      <c r="AQ20" s="81">
        <f>ДЭС!H17</f>
        <v>5400</v>
      </c>
      <c r="AR20" s="60">
        <f t="shared" si="15"/>
        <v>345600</v>
      </c>
      <c r="AS20" s="46">
        <f>АВР!H17</f>
        <v>433.5</v>
      </c>
      <c r="AT20" s="51">
        <f t="shared" si="16"/>
        <v>27700</v>
      </c>
      <c r="AU20" s="46">
        <f>ЕВРОКОЖУХ!H17</f>
        <v>1250.25</v>
      </c>
      <c r="AV20" s="51">
        <f t="shared" si="17"/>
        <v>80000</v>
      </c>
      <c r="AW20" s="58">
        <f>КАПОТ!H17</f>
        <v>68800</v>
      </c>
      <c r="AX20" s="45" t="str">
        <f>ПБК!B17</f>
        <v>ПБК-3</v>
      </c>
      <c r="AY20" s="51">
        <f>ПБК!H17</f>
        <v>247500</v>
      </c>
      <c r="AZ20" s="19" t="str">
        <f>ПРИЦЕПЫ!B17</f>
        <v>ПСТ 2-2,7-1</v>
      </c>
      <c r="BA20" s="18">
        <f>ПРИЦЕПЫ!H17</f>
        <v>158000</v>
      </c>
      <c r="BB20" s="58">
        <f t="shared" si="2"/>
        <v>64</v>
      </c>
    </row>
    <row r="21" spans="1:54" ht="21" customHeight="1">
      <c r="A21" s="28"/>
      <c r="B21" s="33" t="s">
        <v>100</v>
      </c>
      <c r="C21" s="34">
        <f t="shared" si="0"/>
        <v>393100</v>
      </c>
      <c r="D21" s="35">
        <f t="shared" si="1"/>
        <v>420800</v>
      </c>
      <c r="E21" s="40">
        <f t="shared" si="3"/>
        <v>473100</v>
      </c>
      <c r="F21" s="41">
        <f t="shared" si="4"/>
        <v>500800</v>
      </c>
      <c r="G21" s="40">
        <f t="shared" si="5"/>
        <v>461900</v>
      </c>
      <c r="H21" s="41">
        <f t="shared" si="6"/>
        <v>489600</v>
      </c>
      <c r="I21" s="62" t="str">
        <f t="shared" si="7"/>
        <v>ПБК-3,6</v>
      </c>
      <c r="J21" s="42">
        <f t="shared" si="8"/>
        <v>685600</v>
      </c>
      <c r="K21" s="41">
        <f t="shared" si="9"/>
        <v>713300</v>
      </c>
      <c r="L21" s="62" t="str">
        <f t="shared" si="10"/>
        <v>ПСТ 2-2,7-1</v>
      </c>
      <c r="M21" s="42">
        <f t="shared" si="11"/>
        <v>631100</v>
      </c>
      <c r="N21" s="41">
        <f t="shared" si="12"/>
        <v>658800</v>
      </c>
      <c r="O21" s="40">
        <f t="shared" si="13"/>
        <v>619900</v>
      </c>
      <c r="P21" s="41">
        <f t="shared" si="14"/>
        <v>647600</v>
      </c>
      <c r="AP21" s="33" t="s">
        <v>100</v>
      </c>
      <c r="AQ21" s="81">
        <f>ДЭС!H18</f>
        <v>6142.5</v>
      </c>
      <c r="AR21" s="60">
        <f t="shared" si="15"/>
        <v>393100</v>
      </c>
      <c r="AS21" s="46">
        <f>АВР!H18</f>
        <v>433.5</v>
      </c>
      <c r="AT21" s="51">
        <f t="shared" si="16"/>
        <v>27700</v>
      </c>
      <c r="AU21" s="46">
        <f>ЕВРОКОЖУХ!H18</f>
        <v>1250.25</v>
      </c>
      <c r="AV21" s="51">
        <f t="shared" si="17"/>
        <v>80000</v>
      </c>
      <c r="AW21" s="58">
        <f>КАПОТ!H18</f>
        <v>68800</v>
      </c>
      <c r="AX21" s="45" t="str">
        <f>ПБК!B18</f>
        <v>ПБК-3,6</v>
      </c>
      <c r="AY21" s="51">
        <f>ПБК!H18</f>
        <v>292500</v>
      </c>
      <c r="AZ21" s="19" t="str">
        <f>ПРИЦЕПЫ!B18</f>
        <v>ПСТ 2-2,7-1</v>
      </c>
      <c r="BA21" s="18">
        <f>ПРИЦЕПЫ!H18</f>
        <v>158000</v>
      </c>
      <c r="BB21" s="58">
        <f t="shared" si="2"/>
        <v>64</v>
      </c>
    </row>
    <row r="22" spans="1:54" ht="21" customHeight="1">
      <c r="A22" s="28"/>
      <c r="B22" s="36" t="s">
        <v>101</v>
      </c>
      <c r="C22" s="37">
        <f t="shared" si="0"/>
        <v>485000</v>
      </c>
      <c r="D22" s="38">
        <f t="shared" si="1"/>
        <v>523600</v>
      </c>
      <c r="E22" s="30">
        <f t="shared" si="3"/>
        <v>581500</v>
      </c>
      <c r="F22" s="31">
        <f t="shared" si="4"/>
        <v>620100</v>
      </c>
      <c r="G22" s="30">
        <f t="shared" si="5"/>
        <v>553800</v>
      </c>
      <c r="H22" s="31">
        <f t="shared" si="6"/>
        <v>592400</v>
      </c>
      <c r="I22" s="61" t="str">
        <f t="shared" si="7"/>
        <v>ПБК-3,6</v>
      </c>
      <c r="J22" s="32">
        <f t="shared" si="8"/>
        <v>777500</v>
      </c>
      <c r="K22" s="31">
        <f t="shared" si="9"/>
        <v>816100</v>
      </c>
      <c r="L22" s="61" t="str">
        <f t="shared" si="10"/>
        <v>ПСТ 2-2,7-1</v>
      </c>
      <c r="M22" s="32">
        <f t="shared" si="11"/>
        <v>739500</v>
      </c>
      <c r="N22" s="31">
        <f t="shared" si="12"/>
        <v>778100</v>
      </c>
      <c r="O22" s="30">
        <f t="shared" si="13"/>
        <v>711800</v>
      </c>
      <c r="P22" s="31">
        <f t="shared" si="14"/>
        <v>750400</v>
      </c>
      <c r="AP22" s="36" t="s">
        <v>101</v>
      </c>
      <c r="AQ22" s="81">
        <f>ДЭС!H19</f>
        <v>7578.75</v>
      </c>
      <c r="AR22" s="60">
        <f t="shared" si="15"/>
        <v>485000</v>
      </c>
      <c r="AS22" s="46">
        <f>АВР!H19</f>
        <v>603.75</v>
      </c>
      <c r="AT22" s="51">
        <f t="shared" si="16"/>
        <v>38600</v>
      </c>
      <c r="AU22" s="46">
        <f>ЕВРОКОЖУХ!H19</f>
        <v>1507.5</v>
      </c>
      <c r="AV22" s="51">
        <f t="shared" si="17"/>
        <v>96500</v>
      </c>
      <c r="AW22" s="58">
        <f>КАПОТ!H19</f>
        <v>68800</v>
      </c>
      <c r="AX22" s="45" t="str">
        <f>ПБК!B19</f>
        <v>ПБК-3,6</v>
      </c>
      <c r="AY22" s="51">
        <f>ПБК!H19</f>
        <v>292500</v>
      </c>
      <c r="AZ22" s="19" t="str">
        <f>ПРИЦЕПЫ!B19</f>
        <v>ПСТ 2-2,7-1</v>
      </c>
      <c r="BA22" s="18">
        <f>ПРИЦЕПЫ!H19</f>
        <v>158000</v>
      </c>
      <c r="BB22" s="58">
        <f t="shared" si="2"/>
        <v>64</v>
      </c>
    </row>
    <row r="23" spans="1:54" ht="21" customHeight="1">
      <c r="A23" s="28"/>
      <c r="B23" s="33" t="s">
        <v>102</v>
      </c>
      <c r="C23" s="34">
        <f t="shared" si="0"/>
        <v>486500</v>
      </c>
      <c r="D23" s="35">
        <f t="shared" si="1"/>
        <v>525100</v>
      </c>
      <c r="E23" s="40">
        <f t="shared" si="3"/>
        <v>583000</v>
      </c>
      <c r="F23" s="41">
        <f t="shared" si="4"/>
        <v>621600</v>
      </c>
      <c r="G23" s="40">
        <f t="shared" si="5"/>
        <v>555300</v>
      </c>
      <c r="H23" s="41">
        <f t="shared" si="6"/>
        <v>593900</v>
      </c>
      <c r="I23" s="62" t="str">
        <f t="shared" si="7"/>
        <v>ПБК-3,6</v>
      </c>
      <c r="J23" s="42">
        <f t="shared" si="8"/>
        <v>779000</v>
      </c>
      <c r="K23" s="41">
        <f t="shared" si="9"/>
        <v>817600</v>
      </c>
      <c r="L23" s="62" t="str">
        <f t="shared" si="10"/>
        <v>ПСТ 2-2,7-1</v>
      </c>
      <c r="M23" s="42">
        <f t="shared" si="11"/>
        <v>741000</v>
      </c>
      <c r="N23" s="41">
        <f t="shared" si="12"/>
        <v>779600</v>
      </c>
      <c r="O23" s="40">
        <f t="shared" si="13"/>
        <v>713300</v>
      </c>
      <c r="P23" s="41">
        <f t="shared" si="14"/>
        <v>751900</v>
      </c>
      <c r="AP23" s="33" t="s">
        <v>102</v>
      </c>
      <c r="AQ23" s="81">
        <f>ДЭС!H20</f>
        <v>7601.25</v>
      </c>
      <c r="AR23" s="60">
        <f t="shared" si="15"/>
        <v>486500</v>
      </c>
      <c r="AS23" s="46">
        <f>АВР!H20</f>
        <v>603.75</v>
      </c>
      <c r="AT23" s="51">
        <f t="shared" si="16"/>
        <v>38600</v>
      </c>
      <c r="AU23" s="46">
        <f>ЕВРОКОЖУХ!H20</f>
        <v>1507.5</v>
      </c>
      <c r="AV23" s="51">
        <f t="shared" si="17"/>
        <v>96500</v>
      </c>
      <c r="AW23" s="58">
        <f>КАПОТ!H20</f>
        <v>68800</v>
      </c>
      <c r="AX23" s="45" t="str">
        <f>ПБК!B20</f>
        <v>ПБК-3,6</v>
      </c>
      <c r="AY23" s="51">
        <f>ПБК!H20</f>
        <v>292500</v>
      </c>
      <c r="AZ23" s="19" t="str">
        <f>ПРИЦЕПЫ!B20</f>
        <v>ПСТ 2-2,7-1</v>
      </c>
      <c r="BA23" s="18">
        <f>ПРИЦЕПЫ!H20</f>
        <v>158000</v>
      </c>
      <c r="BB23" s="58">
        <f t="shared" si="2"/>
        <v>64</v>
      </c>
    </row>
    <row r="24" spans="1:54" ht="21" customHeight="1">
      <c r="A24" s="28"/>
      <c r="B24" s="36" t="s">
        <v>103</v>
      </c>
      <c r="C24" s="37">
        <f t="shared" si="0"/>
        <v>744000</v>
      </c>
      <c r="D24" s="38">
        <f t="shared" si="1"/>
        <v>791700</v>
      </c>
      <c r="E24" s="30">
        <f t="shared" si="3"/>
        <v>842900</v>
      </c>
      <c r="F24" s="31">
        <f t="shared" si="4"/>
        <v>890600</v>
      </c>
      <c r="G24" s="30">
        <f t="shared" si="5"/>
        <v>843000</v>
      </c>
      <c r="H24" s="31">
        <f t="shared" si="6"/>
        <v>890700</v>
      </c>
      <c r="I24" s="61" t="str">
        <f t="shared" si="7"/>
        <v>ПБК-3,6</v>
      </c>
      <c r="J24" s="32">
        <f t="shared" si="8"/>
        <v>1036500</v>
      </c>
      <c r="K24" s="31">
        <f t="shared" si="9"/>
        <v>1084200</v>
      </c>
      <c r="L24" s="61" t="str">
        <f t="shared" si="10"/>
        <v>ПТ 2-3,5-1</v>
      </c>
      <c r="M24" s="32">
        <f t="shared" si="11"/>
        <v>1052900</v>
      </c>
      <c r="N24" s="31">
        <f t="shared" si="12"/>
        <v>1100600</v>
      </c>
      <c r="O24" s="30">
        <f t="shared" si="13"/>
        <v>1053000</v>
      </c>
      <c r="P24" s="31">
        <f t="shared" si="14"/>
        <v>1100700</v>
      </c>
      <c r="AP24" s="36" t="s">
        <v>103</v>
      </c>
      <c r="AQ24" s="81">
        <f>ДЭС!H21</f>
        <v>11625</v>
      </c>
      <c r="AR24" s="60">
        <f t="shared" si="15"/>
        <v>744000</v>
      </c>
      <c r="AS24" s="46">
        <f>АВР!H21</f>
        <v>745</v>
      </c>
      <c r="AT24" s="51">
        <f t="shared" si="16"/>
        <v>47700</v>
      </c>
      <c r="AU24" s="46">
        <f>ЕВРОКОЖУХ!H21</f>
        <v>1545</v>
      </c>
      <c r="AV24" s="51">
        <f t="shared" si="17"/>
        <v>98900</v>
      </c>
      <c r="AW24" s="58">
        <f>КАПОТ!H21</f>
        <v>99000</v>
      </c>
      <c r="AX24" s="45" t="str">
        <f>ПБК!B21</f>
        <v>ПБК-3,6</v>
      </c>
      <c r="AY24" s="51">
        <f>ПБК!H21</f>
        <v>292500</v>
      </c>
      <c r="AZ24" s="19" t="str">
        <f>ПРИЦЕПЫ!B21</f>
        <v>ПТ 2-3,5-1</v>
      </c>
      <c r="BA24" s="18">
        <f>ПРИЦЕПЫ!H21</f>
        <v>210000</v>
      </c>
      <c r="BB24" s="58">
        <f t="shared" si="2"/>
        <v>64</v>
      </c>
    </row>
    <row r="25" spans="1:54" ht="21" customHeight="1">
      <c r="A25" s="28"/>
      <c r="B25" s="33" t="s">
        <v>104</v>
      </c>
      <c r="C25" s="34">
        <f t="shared" si="0"/>
        <v>753600</v>
      </c>
      <c r="D25" s="35">
        <f t="shared" si="1"/>
        <v>801300</v>
      </c>
      <c r="E25" s="40">
        <f t="shared" si="3"/>
        <v>852500</v>
      </c>
      <c r="F25" s="41">
        <f t="shared" si="4"/>
        <v>900200</v>
      </c>
      <c r="G25" s="40">
        <f t="shared" si="5"/>
        <v>852600</v>
      </c>
      <c r="H25" s="41">
        <f t="shared" si="6"/>
        <v>900300</v>
      </c>
      <c r="I25" s="62" t="str">
        <f t="shared" si="7"/>
        <v>ПБК-4</v>
      </c>
      <c r="J25" s="42">
        <f t="shared" si="8"/>
        <v>1076100</v>
      </c>
      <c r="K25" s="41">
        <f t="shared" si="9"/>
        <v>1123800</v>
      </c>
      <c r="L25" s="62" t="str">
        <f t="shared" si="10"/>
        <v>ПТ 2-3,5-1</v>
      </c>
      <c r="M25" s="42">
        <f t="shared" si="11"/>
        <v>1062500</v>
      </c>
      <c r="N25" s="41">
        <f t="shared" si="12"/>
        <v>1110200</v>
      </c>
      <c r="O25" s="40">
        <f t="shared" si="13"/>
        <v>1062600</v>
      </c>
      <c r="P25" s="41">
        <f t="shared" si="14"/>
        <v>1110300</v>
      </c>
      <c r="AP25" s="33" t="s">
        <v>104</v>
      </c>
      <c r="AQ25" s="81">
        <f>ДЭС!H22</f>
        <v>11775</v>
      </c>
      <c r="AR25" s="60">
        <f t="shared" si="15"/>
        <v>753600</v>
      </c>
      <c r="AS25" s="46">
        <f>АВР!H22</f>
        <v>745</v>
      </c>
      <c r="AT25" s="51">
        <f t="shared" si="16"/>
        <v>47700</v>
      </c>
      <c r="AU25" s="46">
        <f>ЕВРОКОЖУХ!H22</f>
        <v>1545</v>
      </c>
      <c r="AV25" s="51">
        <f t="shared" si="17"/>
        <v>98900</v>
      </c>
      <c r="AW25" s="58">
        <f>КАПОТ!H22</f>
        <v>99000</v>
      </c>
      <c r="AX25" s="45" t="str">
        <f>ПБК!B22</f>
        <v>ПБК-4</v>
      </c>
      <c r="AY25" s="51">
        <f>ПБК!H22</f>
        <v>322500</v>
      </c>
      <c r="AZ25" s="19" t="str">
        <f>ПРИЦЕПЫ!B22</f>
        <v>ПТ 2-3,5-1</v>
      </c>
      <c r="BA25" s="18">
        <f>ПРИЦЕПЫ!H22</f>
        <v>210000</v>
      </c>
      <c r="BB25" s="58">
        <f t="shared" si="2"/>
        <v>64</v>
      </c>
    </row>
    <row r="26" spans="1:54" ht="21" customHeight="1">
      <c r="A26" s="28"/>
      <c r="B26" s="36" t="s">
        <v>105</v>
      </c>
      <c r="C26" s="37">
        <f t="shared" si="0"/>
        <v>758400</v>
      </c>
      <c r="D26" s="38">
        <f t="shared" si="1"/>
        <v>806100</v>
      </c>
      <c r="E26" s="30">
        <f t="shared" si="3"/>
        <v>857300</v>
      </c>
      <c r="F26" s="31">
        <f t="shared" si="4"/>
        <v>905000</v>
      </c>
      <c r="G26" s="30">
        <f t="shared" si="5"/>
        <v>857400</v>
      </c>
      <c r="H26" s="31">
        <f t="shared" si="6"/>
        <v>905100</v>
      </c>
      <c r="I26" s="61" t="str">
        <f t="shared" si="7"/>
        <v>ПБК-4</v>
      </c>
      <c r="J26" s="32">
        <f t="shared" si="8"/>
        <v>1080900</v>
      </c>
      <c r="K26" s="31">
        <f t="shared" si="9"/>
        <v>1128600</v>
      </c>
      <c r="L26" s="61" t="str">
        <f t="shared" si="10"/>
        <v>ПТ 2-3,5-1</v>
      </c>
      <c r="M26" s="32">
        <f t="shared" si="11"/>
        <v>1067300</v>
      </c>
      <c r="N26" s="31">
        <f t="shared" si="12"/>
        <v>1115000</v>
      </c>
      <c r="O26" s="30">
        <f t="shared" si="13"/>
        <v>1067400</v>
      </c>
      <c r="P26" s="31">
        <f t="shared" si="14"/>
        <v>1115100</v>
      </c>
      <c r="AP26" s="36" t="s">
        <v>105</v>
      </c>
      <c r="AQ26" s="81">
        <f>ДЭС!H23</f>
        <v>11850</v>
      </c>
      <c r="AR26" s="60">
        <f t="shared" si="15"/>
        <v>758400</v>
      </c>
      <c r="AS26" s="46">
        <f>АВР!H23</f>
        <v>745</v>
      </c>
      <c r="AT26" s="51">
        <f t="shared" si="16"/>
        <v>47700</v>
      </c>
      <c r="AU26" s="46">
        <f>ЕВРОКОЖУХ!H23</f>
        <v>1545</v>
      </c>
      <c r="AV26" s="51">
        <f t="shared" si="17"/>
        <v>98900</v>
      </c>
      <c r="AW26" s="58">
        <f>КАПОТ!H23</f>
        <v>99000</v>
      </c>
      <c r="AX26" s="45" t="str">
        <f>ПБК!B23</f>
        <v>ПБК-4</v>
      </c>
      <c r="AY26" s="51">
        <f>ПБК!H23</f>
        <v>322500</v>
      </c>
      <c r="AZ26" s="19" t="str">
        <f>ПРИЦЕПЫ!B23</f>
        <v>ПТ 2-3,5-1</v>
      </c>
      <c r="BA26" s="18">
        <f>ПРИЦЕПЫ!H23</f>
        <v>210000</v>
      </c>
      <c r="BB26" s="58">
        <f t="shared" si="2"/>
        <v>64</v>
      </c>
    </row>
    <row r="27" spans="1:54" ht="21" customHeight="1" thickBot="1">
      <c r="A27" s="28"/>
      <c r="B27" s="39" t="s">
        <v>106</v>
      </c>
      <c r="C27" s="34">
        <f t="shared" si="0"/>
        <v>936000</v>
      </c>
      <c r="D27" s="35">
        <f t="shared" si="1"/>
        <v>983700</v>
      </c>
      <c r="E27" s="40">
        <f t="shared" si="3"/>
        <v>1046400</v>
      </c>
      <c r="F27" s="41">
        <f t="shared" si="4"/>
        <v>1094100</v>
      </c>
      <c r="G27" s="40">
        <f t="shared" si="5"/>
        <v>1069000</v>
      </c>
      <c r="H27" s="41">
        <f t="shared" si="6"/>
        <v>1116700</v>
      </c>
      <c r="I27" s="62" t="str">
        <f t="shared" si="7"/>
        <v>ПБК-4</v>
      </c>
      <c r="J27" s="42">
        <f t="shared" si="8"/>
        <v>1258500</v>
      </c>
      <c r="K27" s="41">
        <f t="shared" si="9"/>
        <v>1306200</v>
      </c>
      <c r="L27" s="62" t="str">
        <f t="shared" si="10"/>
        <v>2ПТС-4,5</v>
      </c>
      <c r="M27" s="42">
        <f t="shared" si="11"/>
        <v>1321400</v>
      </c>
      <c r="N27" s="41">
        <f t="shared" si="12"/>
        <v>1369100</v>
      </c>
      <c r="O27" s="40">
        <f t="shared" si="13"/>
        <v>1344000</v>
      </c>
      <c r="P27" s="41">
        <f t="shared" si="14"/>
        <v>1391700</v>
      </c>
      <c r="AP27" s="39" t="s">
        <v>106</v>
      </c>
      <c r="AQ27" s="81">
        <f>ДЭС!H24</f>
        <v>14625</v>
      </c>
      <c r="AR27" s="60">
        <f t="shared" si="15"/>
        <v>936000</v>
      </c>
      <c r="AS27" s="46">
        <f>АВР!H24</f>
        <v>745</v>
      </c>
      <c r="AT27" s="51">
        <f t="shared" si="16"/>
        <v>47700</v>
      </c>
      <c r="AU27" s="46">
        <f>ЕВРОКОЖУХ!H24</f>
        <v>1725</v>
      </c>
      <c r="AV27" s="51">
        <f t="shared" si="17"/>
        <v>110400</v>
      </c>
      <c r="AW27" s="58">
        <f>КАПОТ!H24</f>
        <v>133000</v>
      </c>
      <c r="AX27" s="45" t="str">
        <f>ПБК!B24</f>
        <v>ПБК-4</v>
      </c>
      <c r="AY27" s="51">
        <f>ПБК!H24</f>
        <v>322500</v>
      </c>
      <c r="AZ27" s="19" t="str">
        <f>ПРИЦЕПЫ!B24</f>
        <v>2ПТС-4,5</v>
      </c>
      <c r="BA27" s="18">
        <f>ПРИЦЕПЫ!H24</f>
        <v>275000</v>
      </c>
      <c r="BB27" s="58">
        <f t="shared" si="2"/>
        <v>64</v>
      </c>
    </row>
    <row r="28" spans="1:54" ht="21" customHeight="1" thickBot="1">
      <c r="A28" s="28"/>
      <c r="B28" s="116" t="s">
        <v>121</v>
      </c>
      <c r="C28" s="117"/>
      <c r="D28" s="117"/>
      <c r="E28" s="117"/>
      <c r="F28" s="117"/>
      <c r="G28" s="117"/>
      <c r="H28" s="117"/>
      <c r="I28" s="117"/>
      <c r="J28" s="117"/>
      <c r="K28" s="117"/>
      <c r="L28" s="117"/>
      <c r="M28" s="117"/>
      <c r="N28" s="117"/>
      <c r="O28" s="117"/>
      <c r="P28" s="118"/>
      <c r="AP28" s="84"/>
      <c r="AQ28" s="81">
        <f>ДЭС!H25</f>
        <v>0</v>
      </c>
      <c r="AR28" s="60">
        <f t="shared" si="15"/>
        <v>0</v>
      </c>
      <c r="AS28" s="46">
        <f>АВР!H25</f>
        <v>0</v>
      </c>
      <c r="AT28" s="51">
        <f t="shared" si="16"/>
        <v>0</v>
      </c>
      <c r="AU28" s="46">
        <f>ЕВРОКОЖУХ!H25</f>
        <v>0</v>
      </c>
      <c r="AV28" s="51">
        <f t="shared" si="17"/>
        <v>0</v>
      </c>
      <c r="AW28" s="58">
        <f>КАПОТ!H25</f>
        <v>0</v>
      </c>
      <c r="AX28" s="45">
        <f>ПБК!B25</f>
        <v>0</v>
      </c>
      <c r="AY28" s="51">
        <f>ПБК!H25</f>
        <v>0</v>
      </c>
      <c r="AZ28" s="19">
        <f>ПРИЦЕПЫ!B25</f>
        <v>0</v>
      </c>
      <c r="BA28" s="18">
        <f>ПРИЦЕПЫ!H25</f>
        <v>0</v>
      </c>
      <c r="BB28" s="58">
        <f t="shared" si="2"/>
        <v>64</v>
      </c>
    </row>
    <row r="29" spans="1:54" ht="21" customHeight="1">
      <c r="B29" s="92" t="s">
        <v>107</v>
      </c>
      <c r="C29" s="93">
        <f t="shared" ref="C29:C46" si="18">AR29</f>
        <v>940800</v>
      </c>
      <c r="D29" s="94">
        <f t="shared" ref="D29:D46" si="19">AR29+AT29</f>
        <v>988500</v>
      </c>
      <c r="E29" s="93">
        <f>AR29+AV29</f>
        <v>1161600</v>
      </c>
      <c r="F29" s="94">
        <f>AR29+AT29+AV29</f>
        <v>1209300</v>
      </c>
      <c r="G29" s="93">
        <f>AR29+AW29</f>
        <v>1073800</v>
      </c>
      <c r="H29" s="94">
        <f>AR29+AT29+AW29</f>
        <v>1121500</v>
      </c>
      <c r="I29" s="95" t="str">
        <f>AX29</f>
        <v>ПБК-4</v>
      </c>
      <c r="J29" s="96">
        <f>AR29+AY29</f>
        <v>1263300</v>
      </c>
      <c r="K29" s="94">
        <f>AR29+AT29+AY29</f>
        <v>1311000</v>
      </c>
      <c r="L29" s="95" t="str">
        <f>AZ29</f>
        <v>2ПТС-5,0</v>
      </c>
      <c r="M29" s="96">
        <f>AR29+AV29+BA29</f>
        <v>1452600</v>
      </c>
      <c r="N29" s="94">
        <f>AR29+AT29+AV29+BA29</f>
        <v>1500300</v>
      </c>
      <c r="O29" s="93">
        <f>AR29+AW29+BA29</f>
        <v>1364800</v>
      </c>
      <c r="P29" s="94">
        <f>AR29+AT29+AW29+BA29</f>
        <v>1412500</v>
      </c>
      <c r="AP29" s="67" t="s">
        <v>107</v>
      </c>
      <c r="AQ29" s="81">
        <f>ДЭС!H26</f>
        <v>14700</v>
      </c>
      <c r="AR29" s="60">
        <f t="shared" si="15"/>
        <v>940800</v>
      </c>
      <c r="AS29" s="46">
        <f>АВР!H26</f>
        <v>745</v>
      </c>
      <c r="AT29" s="51">
        <f t="shared" si="16"/>
        <v>47700</v>
      </c>
      <c r="AU29" s="46">
        <f>ЕВРОКОЖУХ!H26</f>
        <v>3450</v>
      </c>
      <c r="AV29" s="51">
        <f t="shared" si="17"/>
        <v>220800</v>
      </c>
      <c r="AW29" s="58">
        <f>КАПОТ!H26</f>
        <v>133000</v>
      </c>
      <c r="AX29" s="45" t="str">
        <f>ПБК!B26</f>
        <v>ПБК-4</v>
      </c>
      <c r="AY29" s="51">
        <f>ПБК!H26</f>
        <v>322500</v>
      </c>
      <c r="AZ29" s="19" t="str">
        <f>ПРИЦЕПЫ!B26</f>
        <v>2ПТС-5,0</v>
      </c>
      <c r="BA29" s="18">
        <f>ПРИЦЕПЫ!H26</f>
        <v>291000</v>
      </c>
      <c r="BB29" s="58">
        <f t="shared" si="2"/>
        <v>64</v>
      </c>
    </row>
    <row r="30" spans="1:54" ht="21" customHeight="1">
      <c r="A30" s="73"/>
      <c r="B30" s="33" t="s">
        <v>108</v>
      </c>
      <c r="C30" s="34">
        <f t="shared" si="18"/>
        <v>1185600</v>
      </c>
      <c r="D30" s="35">
        <f t="shared" si="19"/>
        <v>1282900</v>
      </c>
      <c r="E30" s="40">
        <f t="shared" ref="E30:E46" si="20">AR30+AV30</f>
        <v>1406400</v>
      </c>
      <c r="F30" s="41">
        <f t="shared" ref="F30:F46" si="21">AR30+AT30+AV30</f>
        <v>1503700</v>
      </c>
      <c r="G30" s="40">
        <f t="shared" ref="G30:G46" si="22">AR30+AW30</f>
        <v>1318600</v>
      </c>
      <c r="H30" s="41">
        <f t="shared" ref="H30:H46" si="23">AR30+AT30+AW30</f>
        <v>1415900</v>
      </c>
      <c r="I30" s="62" t="str">
        <f t="shared" ref="I30:I46" si="24">AX30</f>
        <v>ПБК-4</v>
      </c>
      <c r="J30" s="42">
        <f t="shared" ref="J30:J46" si="25">AR30+AY30</f>
        <v>1508100</v>
      </c>
      <c r="K30" s="41">
        <f t="shared" ref="K30:K46" si="26">AR30+AT30+AY30</f>
        <v>1605400</v>
      </c>
      <c r="L30" s="62" t="str">
        <f t="shared" ref="L30:L46" si="27">AZ30</f>
        <v>2ПТС-5,0</v>
      </c>
      <c r="M30" s="42">
        <f t="shared" ref="M30" si="28">AR30+AV30+BA30</f>
        <v>1697400</v>
      </c>
      <c r="N30" s="41">
        <f t="shared" ref="N30" si="29">AR30+AT30+AV30+BA30</f>
        <v>1794700</v>
      </c>
      <c r="O30" s="40">
        <f t="shared" ref="O30" si="30">AR30+AW30+BA30</f>
        <v>1609600</v>
      </c>
      <c r="P30" s="41">
        <f t="shared" ref="P30" si="31">AR30+AT30+AW30+BA30</f>
        <v>1706900</v>
      </c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73"/>
      <c r="AL30" s="73"/>
      <c r="AM30" s="73"/>
      <c r="AN30" s="73"/>
      <c r="AP30" s="33" t="s">
        <v>108</v>
      </c>
      <c r="AQ30" s="81">
        <f>ДЭС!H27</f>
        <v>18525</v>
      </c>
      <c r="AR30" s="60">
        <f t="shared" si="15"/>
        <v>1185600</v>
      </c>
      <c r="AS30" s="46">
        <f>АВР!H27</f>
        <v>1520</v>
      </c>
      <c r="AT30" s="51">
        <f t="shared" si="16"/>
        <v>97300</v>
      </c>
      <c r="AU30" s="46">
        <f>ЕВРОКОЖУХ!H27</f>
        <v>3450</v>
      </c>
      <c r="AV30" s="51">
        <f t="shared" si="17"/>
        <v>220800</v>
      </c>
      <c r="AW30" s="58">
        <f>КАПОТ!H27</f>
        <v>133000</v>
      </c>
      <c r="AX30" s="45" t="str">
        <f>ПБК!B27</f>
        <v>ПБК-4</v>
      </c>
      <c r="AY30" s="51">
        <f>ПБК!H27</f>
        <v>322500</v>
      </c>
      <c r="AZ30" s="19" t="str">
        <f>ПРИЦЕПЫ!B27</f>
        <v>2ПТС-5,0</v>
      </c>
      <c r="BA30" s="18">
        <f>ПРИЦЕПЫ!H27</f>
        <v>291000</v>
      </c>
      <c r="BB30" s="58">
        <f t="shared" si="2"/>
        <v>64</v>
      </c>
    </row>
    <row r="31" spans="1:54" ht="21" customHeight="1">
      <c r="A31" s="73"/>
      <c r="B31" s="47" t="s">
        <v>109</v>
      </c>
      <c r="C31" s="48">
        <f t="shared" si="18"/>
        <v>1275600</v>
      </c>
      <c r="D31" s="49">
        <f t="shared" si="19"/>
        <v>1372900</v>
      </c>
      <c r="E31" s="68">
        <f t="shared" si="20"/>
        <v>1496400</v>
      </c>
      <c r="F31" s="69">
        <f t="shared" si="21"/>
        <v>1593700</v>
      </c>
      <c r="G31" s="68">
        <f t="shared" si="22"/>
        <v>1486600</v>
      </c>
      <c r="H31" s="69">
        <f t="shared" si="23"/>
        <v>1583900</v>
      </c>
      <c r="I31" s="70" t="str">
        <f t="shared" si="24"/>
        <v>ПБК-5</v>
      </c>
      <c r="J31" s="71">
        <f t="shared" si="25"/>
        <v>1635600</v>
      </c>
      <c r="K31" s="69">
        <f t="shared" si="26"/>
        <v>1732900</v>
      </c>
      <c r="L31" s="70" t="str">
        <f t="shared" si="27"/>
        <v>2ПТС-4-6</v>
      </c>
      <c r="M31" s="71">
        <f t="shared" ref="M31:M39" si="32">AR31+AV31+BA31</f>
        <v>1837400</v>
      </c>
      <c r="N31" s="69">
        <f t="shared" ref="N31:N39" si="33">AR31+AT31+AV31+BA31</f>
        <v>1934700</v>
      </c>
      <c r="O31" s="68">
        <f t="shared" ref="O31:O39" si="34">AR31+AW31+BA31</f>
        <v>1827600</v>
      </c>
      <c r="P31" s="69">
        <f t="shared" ref="P31:P39" si="35">AR31+AT31+AW31+BA31</f>
        <v>1924900</v>
      </c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73"/>
      <c r="AK31" s="73"/>
      <c r="AL31" s="73"/>
      <c r="AM31" s="73"/>
      <c r="AN31" s="73"/>
      <c r="AP31" s="47" t="s">
        <v>109</v>
      </c>
      <c r="AQ31" s="81">
        <f>ДЭС!H28</f>
        <v>19931.25</v>
      </c>
      <c r="AR31" s="60">
        <f t="shared" si="15"/>
        <v>1275600</v>
      </c>
      <c r="AS31" s="46">
        <f>АВР!H28</f>
        <v>1520</v>
      </c>
      <c r="AT31" s="51">
        <f t="shared" si="16"/>
        <v>97300</v>
      </c>
      <c r="AU31" s="46">
        <f>ЕВРОКОЖУХ!H28</f>
        <v>3450</v>
      </c>
      <c r="AV31" s="51">
        <f t="shared" si="17"/>
        <v>220800</v>
      </c>
      <c r="AW31" s="58">
        <f>КАПОТ!H28</f>
        <v>211000</v>
      </c>
      <c r="AX31" s="45" t="str">
        <f>ПБК!B28</f>
        <v>ПБК-5</v>
      </c>
      <c r="AY31" s="51">
        <f>ПБК!H28</f>
        <v>360000</v>
      </c>
      <c r="AZ31" s="19" t="str">
        <f>ПРИЦЕПЫ!B28</f>
        <v>2ПТС-4-6</v>
      </c>
      <c r="BA31" s="18">
        <f>ПРИЦЕПЫ!H28</f>
        <v>341000</v>
      </c>
      <c r="BB31" s="58">
        <f t="shared" si="2"/>
        <v>64</v>
      </c>
    </row>
    <row r="32" spans="1:54" ht="21" customHeight="1">
      <c r="A32" s="73"/>
      <c r="B32" s="33" t="s">
        <v>110</v>
      </c>
      <c r="C32" s="34">
        <f t="shared" si="18"/>
        <v>1290000</v>
      </c>
      <c r="D32" s="35">
        <f t="shared" si="19"/>
        <v>1387300</v>
      </c>
      <c r="E32" s="40">
        <f t="shared" si="20"/>
        <v>1568400</v>
      </c>
      <c r="F32" s="41">
        <f t="shared" si="21"/>
        <v>1665700</v>
      </c>
      <c r="G32" s="40">
        <f t="shared" si="22"/>
        <v>1501000</v>
      </c>
      <c r="H32" s="41">
        <f t="shared" si="23"/>
        <v>1598300</v>
      </c>
      <c r="I32" s="62" t="str">
        <f t="shared" si="24"/>
        <v>ПБК-5</v>
      </c>
      <c r="J32" s="42">
        <f t="shared" si="25"/>
        <v>1650000</v>
      </c>
      <c r="K32" s="41">
        <f t="shared" si="26"/>
        <v>1747300</v>
      </c>
      <c r="L32" s="62" t="str">
        <f t="shared" si="27"/>
        <v>2ПТС-4-6</v>
      </c>
      <c r="M32" s="42">
        <f t="shared" si="32"/>
        <v>1909400</v>
      </c>
      <c r="N32" s="41">
        <f t="shared" si="33"/>
        <v>2006700</v>
      </c>
      <c r="O32" s="40">
        <f t="shared" si="34"/>
        <v>1842000</v>
      </c>
      <c r="P32" s="41">
        <f t="shared" si="35"/>
        <v>1939300</v>
      </c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73"/>
      <c r="AM32" s="73"/>
      <c r="AN32" s="73"/>
      <c r="AP32" s="33" t="s">
        <v>110</v>
      </c>
      <c r="AQ32" s="81">
        <f>ДЭС!H29</f>
        <v>20156.25</v>
      </c>
      <c r="AR32" s="60">
        <f t="shared" si="15"/>
        <v>1290000</v>
      </c>
      <c r="AS32" s="46">
        <f>АВР!H29</f>
        <v>1520</v>
      </c>
      <c r="AT32" s="51">
        <f t="shared" si="16"/>
        <v>97300</v>
      </c>
      <c r="AU32" s="46">
        <f>ЕВРОКОЖУХ!H29</f>
        <v>4350</v>
      </c>
      <c r="AV32" s="51">
        <f t="shared" si="17"/>
        <v>278400</v>
      </c>
      <c r="AW32" s="58">
        <f>КАПОТ!H29</f>
        <v>211000</v>
      </c>
      <c r="AX32" s="45" t="str">
        <f>ПБК!B29</f>
        <v>ПБК-5</v>
      </c>
      <c r="AY32" s="51">
        <f>ПБК!H29</f>
        <v>360000</v>
      </c>
      <c r="AZ32" s="19" t="str">
        <f>ПРИЦЕПЫ!B29</f>
        <v>2ПТС-4-6</v>
      </c>
      <c r="BA32" s="18">
        <f>ПРИЦЕПЫ!H29</f>
        <v>341000</v>
      </c>
      <c r="BB32" s="58">
        <f t="shared" si="2"/>
        <v>64</v>
      </c>
    </row>
    <row r="33" spans="1:54" ht="21" customHeight="1">
      <c r="A33" s="73"/>
      <c r="B33" s="47" t="s">
        <v>111</v>
      </c>
      <c r="C33" s="48">
        <f t="shared" si="18"/>
        <v>1449600</v>
      </c>
      <c r="D33" s="49">
        <f t="shared" si="19"/>
        <v>1546900</v>
      </c>
      <c r="E33" s="68">
        <f t="shared" si="20"/>
        <v>1728000</v>
      </c>
      <c r="F33" s="69">
        <f t="shared" si="21"/>
        <v>1825300</v>
      </c>
      <c r="G33" s="68">
        <f t="shared" si="22"/>
        <v>1660600</v>
      </c>
      <c r="H33" s="69">
        <f t="shared" si="23"/>
        <v>1757900</v>
      </c>
      <c r="I33" s="70" t="str">
        <f t="shared" si="24"/>
        <v>ПБК-5</v>
      </c>
      <c r="J33" s="71">
        <f t="shared" si="25"/>
        <v>1854600</v>
      </c>
      <c r="K33" s="69">
        <f t="shared" si="26"/>
        <v>1951900</v>
      </c>
      <c r="L33" s="70" t="str">
        <f t="shared" si="27"/>
        <v>2ПТС-4-6</v>
      </c>
      <c r="M33" s="71">
        <f t="shared" si="32"/>
        <v>2069000</v>
      </c>
      <c r="N33" s="69">
        <f t="shared" si="33"/>
        <v>2166300</v>
      </c>
      <c r="O33" s="68">
        <f t="shared" si="34"/>
        <v>2001600</v>
      </c>
      <c r="P33" s="69">
        <f t="shared" si="35"/>
        <v>2098900</v>
      </c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73"/>
      <c r="AE33" s="73"/>
      <c r="AF33" s="73"/>
      <c r="AG33" s="73"/>
      <c r="AH33" s="73"/>
      <c r="AI33" s="73"/>
      <c r="AJ33" s="73"/>
      <c r="AK33" s="73"/>
      <c r="AL33" s="73"/>
      <c r="AM33" s="73"/>
      <c r="AN33" s="73"/>
      <c r="AP33" s="47" t="s">
        <v>111</v>
      </c>
      <c r="AQ33" s="81">
        <f>ДЭС!H30</f>
        <v>22650</v>
      </c>
      <c r="AR33" s="60">
        <f t="shared" si="15"/>
        <v>1449600</v>
      </c>
      <c r="AS33" s="46">
        <f>АВР!H30</f>
        <v>1520</v>
      </c>
      <c r="AT33" s="51">
        <f t="shared" si="16"/>
        <v>97300</v>
      </c>
      <c r="AU33" s="46">
        <f>ЕВРОКОЖУХ!H30</f>
        <v>4350</v>
      </c>
      <c r="AV33" s="51">
        <f t="shared" si="17"/>
        <v>278400</v>
      </c>
      <c r="AW33" s="58">
        <f>КАПОТ!H30</f>
        <v>211000</v>
      </c>
      <c r="AX33" s="45" t="str">
        <f>ПБК!B30</f>
        <v>ПБК-5</v>
      </c>
      <c r="AY33" s="51">
        <f>ПБК!H30</f>
        <v>405000</v>
      </c>
      <c r="AZ33" s="19" t="str">
        <f>ПРИЦЕПЫ!B30</f>
        <v>2ПТС-4-6</v>
      </c>
      <c r="BA33" s="18">
        <f>ПРИЦЕПЫ!H30</f>
        <v>341000</v>
      </c>
      <c r="BB33" s="58">
        <f t="shared" si="2"/>
        <v>64</v>
      </c>
    </row>
    <row r="34" spans="1:54" ht="21" customHeight="1">
      <c r="A34" s="73"/>
      <c r="B34" s="33" t="s">
        <v>112</v>
      </c>
      <c r="C34" s="34">
        <f t="shared" si="18"/>
        <v>1656000</v>
      </c>
      <c r="D34" s="35">
        <f t="shared" si="19"/>
        <v>1778900</v>
      </c>
      <c r="E34" s="40">
        <f t="shared" si="20"/>
        <v>1967700</v>
      </c>
      <c r="F34" s="41">
        <f t="shared" si="21"/>
        <v>2090600</v>
      </c>
      <c r="G34" s="40">
        <f t="shared" si="22"/>
        <v>1867000</v>
      </c>
      <c r="H34" s="41">
        <f t="shared" si="23"/>
        <v>1989900</v>
      </c>
      <c r="I34" s="62" t="str">
        <f t="shared" si="24"/>
        <v>ПБК-6</v>
      </c>
      <c r="J34" s="42">
        <f t="shared" si="25"/>
        <v>2091000</v>
      </c>
      <c r="K34" s="41">
        <f t="shared" si="26"/>
        <v>2213900</v>
      </c>
      <c r="L34" s="62" t="str">
        <f t="shared" si="27"/>
        <v>2ПТ-9</v>
      </c>
      <c r="M34" s="42">
        <f t="shared" si="32"/>
        <v>2457700</v>
      </c>
      <c r="N34" s="41">
        <f t="shared" si="33"/>
        <v>2580600</v>
      </c>
      <c r="O34" s="40">
        <f t="shared" si="34"/>
        <v>2357000</v>
      </c>
      <c r="P34" s="41">
        <f t="shared" si="35"/>
        <v>2479900</v>
      </c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3"/>
      <c r="AE34" s="73"/>
      <c r="AF34" s="73"/>
      <c r="AG34" s="73"/>
      <c r="AH34" s="73"/>
      <c r="AI34" s="73"/>
      <c r="AJ34" s="73"/>
      <c r="AK34" s="73"/>
      <c r="AL34" s="73"/>
      <c r="AM34" s="73"/>
      <c r="AN34" s="73"/>
      <c r="AP34" s="33" t="s">
        <v>112</v>
      </c>
      <c r="AQ34" s="81">
        <f>ДЭС!H31</f>
        <v>25875</v>
      </c>
      <c r="AR34" s="60">
        <f t="shared" si="15"/>
        <v>1656000</v>
      </c>
      <c r="AS34" s="46">
        <f>АВР!H31</f>
        <v>1920</v>
      </c>
      <c r="AT34" s="51">
        <f t="shared" si="16"/>
        <v>122900</v>
      </c>
      <c r="AU34" s="46">
        <f>ЕВРОКОЖУХ!H31</f>
        <v>4870</v>
      </c>
      <c r="AV34" s="51">
        <f t="shared" si="17"/>
        <v>311700</v>
      </c>
      <c r="AW34" s="58">
        <f>КАПОТ!H31</f>
        <v>211000</v>
      </c>
      <c r="AX34" s="45" t="str">
        <f>ПБК!B31</f>
        <v>ПБК-6</v>
      </c>
      <c r="AY34" s="51">
        <f>ПБК!H31</f>
        <v>435000</v>
      </c>
      <c r="AZ34" s="19" t="str">
        <f>ПРИЦЕПЫ!B31</f>
        <v>2ПТ-9</v>
      </c>
      <c r="BA34" s="18">
        <f>ПРИЦЕПЫ!H31</f>
        <v>490000</v>
      </c>
      <c r="BB34" s="58">
        <f t="shared" si="2"/>
        <v>64</v>
      </c>
    </row>
    <row r="35" spans="1:54" ht="21" customHeight="1">
      <c r="A35" s="73"/>
      <c r="B35" s="47" t="s">
        <v>113</v>
      </c>
      <c r="C35" s="48">
        <f t="shared" si="18"/>
        <v>1818700</v>
      </c>
      <c r="D35" s="49">
        <f t="shared" si="19"/>
        <v>1941600</v>
      </c>
      <c r="E35" s="68">
        <f t="shared" si="20"/>
        <v>2130400</v>
      </c>
      <c r="F35" s="69">
        <f t="shared" si="21"/>
        <v>2253300</v>
      </c>
      <c r="G35" s="68">
        <f t="shared" si="22"/>
        <v>2029700</v>
      </c>
      <c r="H35" s="69">
        <f t="shared" si="23"/>
        <v>2152600</v>
      </c>
      <c r="I35" s="70" t="str">
        <f t="shared" si="24"/>
        <v>ПБК-6</v>
      </c>
      <c r="J35" s="71">
        <f t="shared" si="25"/>
        <v>2253700</v>
      </c>
      <c r="K35" s="69">
        <f t="shared" si="26"/>
        <v>2376600</v>
      </c>
      <c r="L35" s="70" t="str">
        <f t="shared" si="27"/>
        <v>2ПТ-9</v>
      </c>
      <c r="M35" s="71">
        <f t="shared" si="32"/>
        <v>2620400</v>
      </c>
      <c r="N35" s="69">
        <f t="shared" si="33"/>
        <v>2743300</v>
      </c>
      <c r="O35" s="68">
        <f t="shared" si="34"/>
        <v>2519700</v>
      </c>
      <c r="P35" s="69">
        <f t="shared" si="35"/>
        <v>2642600</v>
      </c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3"/>
      <c r="AE35" s="73"/>
      <c r="AF35" s="73"/>
      <c r="AG35" s="73"/>
      <c r="AH35" s="73"/>
      <c r="AI35" s="73"/>
      <c r="AJ35" s="73"/>
      <c r="AK35" s="73"/>
      <c r="AL35" s="73"/>
      <c r="AM35" s="73"/>
      <c r="AN35" s="73"/>
      <c r="AP35" s="47" t="s">
        <v>113</v>
      </c>
      <c r="AQ35" s="81">
        <f>ДЭС!H32</f>
        <v>28417.5</v>
      </c>
      <c r="AR35" s="60">
        <f t="shared" si="15"/>
        <v>1818700</v>
      </c>
      <c r="AS35" s="46">
        <f>АВР!H32</f>
        <v>1920</v>
      </c>
      <c r="AT35" s="51">
        <f t="shared" si="16"/>
        <v>122900</v>
      </c>
      <c r="AU35" s="46">
        <f>ЕВРОКОЖУХ!H32</f>
        <v>4870</v>
      </c>
      <c r="AV35" s="51">
        <f t="shared" si="17"/>
        <v>311700</v>
      </c>
      <c r="AW35" s="58">
        <f>КАПОТ!H32</f>
        <v>211000</v>
      </c>
      <c r="AX35" s="45" t="str">
        <f>ПБК!B32</f>
        <v>ПБК-6</v>
      </c>
      <c r="AY35" s="51">
        <f>ПБК!H32</f>
        <v>435000</v>
      </c>
      <c r="AZ35" s="19" t="str">
        <f>ПРИЦЕПЫ!B32</f>
        <v>2ПТ-9</v>
      </c>
      <c r="BA35" s="18">
        <f>ПРИЦЕПЫ!H32</f>
        <v>490000</v>
      </c>
      <c r="BB35" s="58">
        <f t="shared" si="2"/>
        <v>64</v>
      </c>
    </row>
    <row r="36" spans="1:54" ht="21" customHeight="1">
      <c r="A36" s="73"/>
      <c r="B36" s="33" t="s">
        <v>114</v>
      </c>
      <c r="C36" s="34">
        <f t="shared" si="18"/>
        <v>2152800</v>
      </c>
      <c r="D36" s="35">
        <f t="shared" si="19"/>
        <v>2290400</v>
      </c>
      <c r="E36" s="40">
        <f t="shared" si="20"/>
        <v>2501700</v>
      </c>
      <c r="F36" s="41">
        <f t="shared" si="21"/>
        <v>2639300</v>
      </c>
      <c r="G36" s="40">
        <f t="shared" si="22"/>
        <v>2363800</v>
      </c>
      <c r="H36" s="41">
        <f t="shared" si="23"/>
        <v>2501400</v>
      </c>
      <c r="I36" s="62" t="str">
        <f t="shared" si="24"/>
        <v>ПБК-6</v>
      </c>
      <c r="J36" s="42">
        <f t="shared" si="25"/>
        <v>2587800</v>
      </c>
      <c r="K36" s="41">
        <f t="shared" si="26"/>
        <v>2725400</v>
      </c>
      <c r="L36" s="62" t="str">
        <f t="shared" si="27"/>
        <v>2ПТ-9</v>
      </c>
      <c r="M36" s="42">
        <f t="shared" si="32"/>
        <v>2991700</v>
      </c>
      <c r="N36" s="41">
        <f t="shared" si="33"/>
        <v>3129300</v>
      </c>
      <c r="O36" s="40">
        <f t="shared" si="34"/>
        <v>2853800</v>
      </c>
      <c r="P36" s="41">
        <f t="shared" si="35"/>
        <v>2991400</v>
      </c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3"/>
      <c r="AE36" s="73"/>
      <c r="AF36" s="73"/>
      <c r="AG36" s="73"/>
      <c r="AH36" s="73"/>
      <c r="AI36" s="73"/>
      <c r="AJ36" s="73"/>
      <c r="AK36" s="73"/>
      <c r="AL36" s="73"/>
      <c r="AM36" s="73"/>
      <c r="AN36" s="73"/>
      <c r="AP36" s="33" t="s">
        <v>114</v>
      </c>
      <c r="AQ36" s="81">
        <f>ДЭС!H33</f>
        <v>33637.5</v>
      </c>
      <c r="AR36" s="60">
        <f t="shared" si="15"/>
        <v>2152800</v>
      </c>
      <c r="AS36" s="46">
        <f>АВР!H33</f>
        <v>2150</v>
      </c>
      <c r="AT36" s="51">
        <f t="shared" si="16"/>
        <v>137600</v>
      </c>
      <c r="AU36" s="46">
        <f>ЕВРОКОЖУХ!H33</f>
        <v>5452</v>
      </c>
      <c r="AV36" s="51">
        <f t="shared" si="17"/>
        <v>348900</v>
      </c>
      <c r="AW36" s="58">
        <f>КАПОТ!H33</f>
        <v>211000</v>
      </c>
      <c r="AX36" s="45" t="str">
        <f>ПБК!B33</f>
        <v>ПБК-6</v>
      </c>
      <c r="AY36" s="51">
        <f>ПБК!H33</f>
        <v>435000</v>
      </c>
      <c r="AZ36" s="19" t="str">
        <f>ПРИЦЕПЫ!B33</f>
        <v>2ПТ-9</v>
      </c>
      <c r="BA36" s="18">
        <f>ПРИЦЕПЫ!H33</f>
        <v>490000</v>
      </c>
      <c r="BB36" s="58">
        <f t="shared" si="2"/>
        <v>64</v>
      </c>
    </row>
    <row r="37" spans="1:54" ht="21" customHeight="1">
      <c r="A37" s="73"/>
      <c r="B37" s="47" t="s">
        <v>129</v>
      </c>
      <c r="C37" s="48">
        <f t="shared" si="18"/>
        <v>2284800</v>
      </c>
      <c r="D37" s="49">
        <f t="shared" si="19"/>
        <v>2422400</v>
      </c>
      <c r="E37" s="68">
        <f t="shared" si="20"/>
        <v>2633700</v>
      </c>
      <c r="F37" s="69">
        <f t="shared" si="21"/>
        <v>2771300</v>
      </c>
      <c r="G37" s="68">
        <f t="shared" si="22"/>
        <v>2549800</v>
      </c>
      <c r="H37" s="69">
        <f t="shared" si="23"/>
        <v>2687400</v>
      </c>
      <c r="I37" s="70" t="str">
        <f t="shared" si="24"/>
        <v>ПБК-6</v>
      </c>
      <c r="J37" s="71">
        <f t="shared" si="25"/>
        <v>2719800</v>
      </c>
      <c r="K37" s="69">
        <f t="shared" si="26"/>
        <v>2857400</v>
      </c>
      <c r="L37" s="70" t="str">
        <f t="shared" si="27"/>
        <v>2ПТ-567</v>
      </c>
      <c r="M37" s="71">
        <f t="shared" si="32"/>
        <v>3243700</v>
      </c>
      <c r="N37" s="69">
        <f t="shared" si="33"/>
        <v>3381300</v>
      </c>
      <c r="O37" s="68">
        <f t="shared" si="34"/>
        <v>3159800</v>
      </c>
      <c r="P37" s="69">
        <f t="shared" si="35"/>
        <v>3297400</v>
      </c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3"/>
      <c r="AE37" s="73"/>
      <c r="AF37" s="73"/>
      <c r="AG37" s="73"/>
      <c r="AH37" s="73"/>
      <c r="AI37" s="73"/>
      <c r="AJ37" s="73"/>
      <c r="AK37" s="73"/>
      <c r="AL37" s="73"/>
      <c r="AM37" s="73"/>
      <c r="AN37" s="73"/>
      <c r="AP37" s="47" t="s">
        <v>129</v>
      </c>
      <c r="AQ37" s="81">
        <f>ДЭС!H34</f>
        <v>35700</v>
      </c>
      <c r="AR37" s="60">
        <f t="shared" si="15"/>
        <v>2284800</v>
      </c>
      <c r="AS37" s="46">
        <f>АВР!H34</f>
        <v>2150</v>
      </c>
      <c r="AT37" s="51">
        <f t="shared" si="16"/>
        <v>137600</v>
      </c>
      <c r="AU37" s="46">
        <f>ЕВРОКОЖУХ!H34</f>
        <v>5452</v>
      </c>
      <c r="AV37" s="51">
        <f t="shared" si="17"/>
        <v>348900</v>
      </c>
      <c r="AW37" s="58">
        <f>КАПОТ!H34</f>
        <v>265000</v>
      </c>
      <c r="AX37" s="45" t="str">
        <f>ПБК!B34</f>
        <v>ПБК-6</v>
      </c>
      <c r="AY37" s="51">
        <f>ПБК!H34</f>
        <v>435000</v>
      </c>
      <c r="AZ37" s="19" t="str">
        <f>ПРИЦЕПЫ!B34</f>
        <v>2ПТ-567</v>
      </c>
      <c r="BA37" s="18">
        <f>ПРИЦЕПЫ!H34</f>
        <v>610000</v>
      </c>
      <c r="BB37" s="58">
        <f t="shared" si="2"/>
        <v>64</v>
      </c>
    </row>
    <row r="38" spans="1:54" ht="21" customHeight="1">
      <c r="A38" s="73"/>
      <c r="B38" s="33" t="s">
        <v>115</v>
      </c>
      <c r="C38" s="34">
        <f t="shared" si="18"/>
        <v>2337600</v>
      </c>
      <c r="D38" s="35">
        <f t="shared" si="19"/>
        <v>2475200</v>
      </c>
      <c r="E38" s="40">
        <f t="shared" si="20"/>
        <v>2686500</v>
      </c>
      <c r="F38" s="41">
        <f t="shared" si="21"/>
        <v>2824100</v>
      </c>
      <c r="G38" s="40">
        <f t="shared" si="22"/>
        <v>2602600</v>
      </c>
      <c r="H38" s="41">
        <f t="shared" si="23"/>
        <v>2740200</v>
      </c>
      <c r="I38" s="62" t="str">
        <f t="shared" si="24"/>
        <v>ПБК-6</v>
      </c>
      <c r="J38" s="42">
        <f t="shared" si="25"/>
        <v>2772600</v>
      </c>
      <c r="K38" s="41">
        <f t="shared" si="26"/>
        <v>2910200</v>
      </c>
      <c r="L38" s="62" t="str">
        <f t="shared" si="27"/>
        <v>2ПТ-567</v>
      </c>
      <c r="M38" s="42">
        <f t="shared" si="32"/>
        <v>3296500</v>
      </c>
      <c r="N38" s="41">
        <f t="shared" si="33"/>
        <v>3434100</v>
      </c>
      <c r="O38" s="40">
        <f t="shared" si="34"/>
        <v>3212600</v>
      </c>
      <c r="P38" s="41">
        <f t="shared" si="35"/>
        <v>3350200</v>
      </c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73"/>
      <c r="AP38" s="33" t="s">
        <v>115</v>
      </c>
      <c r="AQ38" s="81">
        <f>ДЭС!H35</f>
        <v>36525</v>
      </c>
      <c r="AR38" s="60">
        <f t="shared" si="15"/>
        <v>2337600</v>
      </c>
      <c r="AS38" s="46">
        <f>АВР!H35</f>
        <v>2150</v>
      </c>
      <c r="AT38" s="51">
        <f t="shared" si="16"/>
        <v>137600</v>
      </c>
      <c r="AU38" s="46">
        <f>ЕВРОКОЖУХ!H35</f>
        <v>5452</v>
      </c>
      <c r="AV38" s="51">
        <f t="shared" si="17"/>
        <v>348900</v>
      </c>
      <c r="AW38" s="58">
        <f>КАПОТ!H35</f>
        <v>265000</v>
      </c>
      <c r="AX38" s="45" t="str">
        <f>ПБК!B35</f>
        <v>ПБК-6</v>
      </c>
      <c r="AY38" s="51">
        <f>ПБК!H35</f>
        <v>435000</v>
      </c>
      <c r="AZ38" s="19" t="str">
        <f>ПРИЦЕПЫ!B35</f>
        <v>2ПТ-567</v>
      </c>
      <c r="BA38" s="18">
        <f>ПРИЦЕПЫ!H35</f>
        <v>610000</v>
      </c>
      <c r="BB38" s="58">
        <f t="shared" si="2"/>
        <v>64</v>
      </c>
    </row>
    <row r="39" spans="1:54" ht="21" customHeight="1">
      <c r="A39" s="73"/>
      <c r="B39" s="47" t="s">
        <v>116</v>
      </c>
      <c r="C39" s="48">
        <f t="shared" si="18"/>
        <v>2426400</v>
      </c>
      <c r="D39" s="49">
        <f t="shared" si="19"/>
        <v>2564000</v>
      </c>
      <c r="E39" s="68">
        <f t="shared" si="20"/>
        <v>2800200</v>
      </c>
      <c r="F39" s="69">
        <f t="shared" si="21"/>
        <v>2937800</v>
      </c>
      <c r="G39" s="68">
        <f t="shared" si="22"/>
        <v>2691400</v>
      </c>
      <c r="H39" s="69">
        <f t="shared" si="23"/>
        <v>2829000</v>
      </c>
      <c r="I39" s="70" t="str">
        <f t="shared" si="24"/>
        <v>ПБК-6</v>
      </c>
      <c r="J39" s="71">
        <f t="shared" si="25"/>
        <v>2861400</v>
      </c>
      <c r="K39" s="69">
        <f t="shared" si="26"/>
        <v>2999000</v>
      </c>
      <c r="L39" s="70" t="str">
        <f t="shared" si="27"/>
        <v>2ПТ-567</v>
      </c>
      <c r="M39" s="71">
        <f t="shared" si="32"/>
        <v>3410200</v>
      </c>
      <c r="N39" s="69">
        <f t="shared" si="33"/>
        <v>3547800</v>
      </c>
      <c r="O39" s="68">
        <f t="shared" si="34"/>
        <v>3301400</v>
      </c>
      <c r="P39" s="69">
        <f t="shared" si="35"/>
        <v>3439000</v>
      </c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  <c r="AI39" s="73"/>
      <c r="AJ39" s="73"/>
      <c r="AK39" s="73"/>
      <c r="AL39" s="73"/>
      <c r="AM39" s="73"/>
      <c r="AN39" s="73"/>
      <c r="AP39" s="47" t="s">
        <v>116</v>
      </c>
      <c r="AQ39" s="81">
        <f>ДЭС!H36</f>
        <v>37912.5</v>
      </c>
      <c r="AR39" s="60">
        <f t="shared" si="15"/>
        <v>2426400</v>
      </c>
      <c r="AS39" s="46">
        <f>АВР!H36</f>
        <v>2150</v>
      </c>
      <c r="AT39" s="51">
        <f t="shared" si="16"/>
        <v>137600</v>
      </c>
      <c r="AU39" s="46">
        <f>ЕВРОКОЖУХ!H36</f>
        <v>5841</v>
      </c>
      <c r="AV39" s="51">
        <f t="shared" si="17"/>
        <v>373800</v>
      </c>
      <c r="AW39" s="58">
        <f>КАПОТ!H36</f>
        <v>265000</v>
      </c>
      <c r="AX39" s="45" t="str">
        <f>ПБК!B36</f>
        <v>ПБК-6</v>
      </c>
      <c r="AY39" s="51">
        <f>ПБК!H36</f>
        <v>435000</v>
      </c>
      <c r="AZ39" s="19" t="str">
        <f>ПРИЦЕПЫ!B36</f>
        <v>2ПТ-567</v>
      </c>
      <c r="BA39" s="18">
        <f>ПРИЦЕПЫ!H36</f>
        <v>610000</v>
      </c>
      <c r="BB39" s="58">
        <f t="shared" si="2"/>
        <v>64</v>
      </c>
    </row>
    <row r="40" spans="1:54" ht="21" customHeight="1">
      <c r="A40" s="73"/>
      <c r="B40" s="33" t="s">
        <v>149</v>
      </c>
      <c r="C40" s="34">
        <f t="shared" si="18"/>
        <v>2879500</v>
      </c>
      <c r="D40" s="35">
        <f t="shared" si="19"/>
        <v>3100300</v>
      </c>
      <c r="E40" s="40">
        <f t="shared" si="20"/>
        <v>3186700</v>
      </c>
      <c r="F40" s="41">
        <f t="shared" si="21"/>
        <v>3407500</v>
      </c>
      <c r="G40" s="40">
        <f t="shared" si="22"/>
        <v>3342500</v>
      </c>
      <c r="H40" s="41">
        <f t="shared" si="23"/>
        <v>3563300</v>
      </c>
      <c r="I40" s="62" t="str">
        <f t="shared" si="24"/>
        <v>ПБК-7</v>
      </c>
      <c r="J40" s="42">
        <f t="shared" si="25"/>
        <v>3475800</v>
      </c>
      <c r="K40" s="41">
        <f t="shared" si="26"/>
        <v>3696600</v>
      </c>
      <c r="L40" s="62">
        <f t="shared" si="27"/>
        <v>0</v>
      </c>
      <c r="M40" s="42">
        <v>0</v>
      </c>
      <c r="N40" s="41">
        <v>0</v>
      </c>
      <c r="O40" s="40">
        <v>0</v>
      </c>
      <c r="P40" s="41">
        <v>0</v>
      </c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3"/>
      <c r="AJ40" s="73"/>
      <c r="AK40" s="73"/>
      <c r="AL40" s="73"/>
      <c r="AM40" s="73"/>
      <c r="AN40" s="73"/>
      <c r="AP40" s="33" t="s">
        <v>149</v>
      </c>
      <c r="AQ40" s="81">
        <f>ДЭС!H37</f>
        <v>44992.5</v>
      </c>
      <c r="AR40" s="60">
        <f t="shared" si="15"/>
        <v>2879500</v>
      </c>
      <c r="AS40" s="46">
        <f>АВР!H37</f>
        <v>3450</v>
      </c>
      <c r="AT40" s="51">
        <f t="shared" si="16"/>
        <v>220800</v>
      </c>
      <c r="AU40" s="46">
        <f>ЕВРОКОЖУХ!H37</f>
        <v>4800</v>
      </c>
      <c r="AV40" s="51">
        <f t="shared" si="17"/>
        <v>307200</v>
      </c>
      <c r="AW40" s="58">
        <f>КАПОТ!H37</f>
        <v>463000</v>
      </c>
      <c r="AX40" s="45" t="str">
        <f>ПБК!B37</f>
        <v>ПБК-7</v>
      </c>
      <c r="AY40" s="51">
        <f>ПБК!H37</f>
        <v>596300</v>
      </c>
      <c r="AZ40" s="19">
        <f>ПРИЦЕПЫ!B38</f>
        <v>0</v>
      </c>
      <c r="BA40" s="18">
        <f>ПРИЦЕПЫ!H38</f>
        <v>0</v>
      </c>
      <c r="BB40" s="58">
        <f t="shared" si="2"/>
        <v>64</v>
      </c>
    </row>
    <row r="41" spans="1:54" ht="21" customHeight="1">
      <c r="A41" s="73"/>
      <c r="B41" s="47" t="s">
        <v>117</v>
      </c>
      <c r="C41" s="48">
        <f t="shared" si="18"/>
        <v>3127200</v>
      </c>
      <c r="D41" s="49">
        <f t="shared" si="19"/>
        <v>3348000</v>
      </c>
      <c r="E41" s="68">
        <f t="shared" si="20"/>
        <v>3439200</v>
      </c>
      <c r="F41" s="69">
        <f t="shared" si="21"/>
        <v>3660000</v>
      </c>
      <c r="G41" s="68">
        <f t="shared" si="22"/>
        <v>3590200</v>
      </c>
      <c r="H41" s="69">
        <f t="shared" si="23"/>
        <v>3811000</v>
      </c>
      <c r="I41" s="70" t="str">
        <f t="shared" si="24"/>
        <v>ПБК-7</v>
      </c>
      <c r="J41" s="71">
        <f t="shared" si="25"/>
        <v>3723500</v>
      </c>
      <c r="K41" s="69">
        <f t="shared" si="26"/>
        <v>3944300</v>
      </c>
      <c r="L41" s="70">
        <f t="shared" si="27"/>
        <v>0</v>
      </c>
      <c r="M41" s="71">
        <v>0</v>
      </c>
      <c r="N41" s="69">
        <v>0</v>
      </c>
      <c r="O41" s="68">
        <v>0</v>
      </c>
      <c r="P41" s="69">
        <v>0</v>
      </c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73"/>
      <c r="AG41" s="73"/>
      <c r="AH41" s="73"/>
      <c r="AI41" s="73"/>
      <c r="AJ41" s="73"/>
      <c r="AK41" s="73"/>
      <c r="AL41" s="73"/>
      <c r="AM41" s="73"/>
      <c r="AN41" s="73"/>
      <c r="AP41" s="47" t="s">
        <v>117</v>
      </c>
      <c r="AQ41" s="81">
        <f>ДЭС!H38</f>
        <v>48862.5</v>
      </c>
      <c r="AR41" s="60">
        <f t="shared" si="15"/>
        <v>3127200</v>
      </c>
      <c r="AS41" s="46">
        <f>АВР!H38</f>
        <v>3450</v>
      </c>
      <c r="AT41" s="51">
        <f t="shared" si="16"/>
        <v>220800</v>
      </c>
      <c r="AU41" s="46">
        <f>ЕВРОКОЖУХ!H38</f>
        <v>4875</v>
      </c>
      <c r="AV41" s="51">
        <f t="shared" si="17"/>
        <v>312000</v>
      </c>
      <c r="AW41" s="58">
        <f>КАПОТ!H38</f>
        <v>463000</v>
      </c>
      <c r="AX41" s="45" t="str">
        <f>ПБК!B38</f>
        <v>ПБК-7</v>
      </c>
      <c r="AY41" s="51">
        <f>ПБК!H38</f>
        <v>596300</v>
      </c>
      <c r="AZ41" s="19">
        <f>ПРИЦЕПЫ!B39</f>
        <v>0</v>
      </c>
      <c r="BA41" s="18">
        <f>ПРИЦЕПЫ!H39</f>
        <v>0</v>
      </c>
      <c r="BB41" s="58">
        <f t="shared" si="2"/>
        <v>64</v>
      </c>
    </row>
    <row r="42" spans="1:54" ht="21" customHeight="1">
      <c r="A42" s="73"/>
      <c r="B42" s="33" t="s">
        <v>118</v>
      </c>
      <c r="C42" s="34">
        <f t="shared" si="18"/>
        <v>3276000</v>
      </c>
      <c r="D42" s="35">
        <f t="shared" si="19"/>
        <v>3496800</v>
      </c>
      <c r="E42" s="40">
        <f t="shared" si="20"/>
        <v>3592800</v>
      </c>
      <c r="F42" s="41">
        <f t="shared" si="21"/>
        <v>3813600</v>
      </c>
      <c r="G42" s="40">
        <f t="shared" si="22"/>
        <v>3739000</v>
      </c>
      <c r="H42" s="41">
        <f t="shared" si="23"/>
        <v>3959800</v>
      </c>
      <c r="I42" s="62" t="str">
        <f t="shared" si="24"/>
        <v>ПБК-7</v>
      </c>
      <c r="J42" s="42">
        <f t="shared" si="25"/>
        <v>3872300</v>
      </c>
      <c r="K42" s="41">
        <f t="shared" si="26"/>
        <v>4093100</v>
      </c>
      <c r="L42" s="62">
        <f t="shared" si="27"/>
        <v>0</v>
      </c>
      <c r="M42" s="42">
        <v>0</v>
      </c>
      <c r="N42" s="41">
        <v>0</v>
      </c>
      <c r="O42" s="40">
        <v>0</v>
      </c>
      <c r="P42" s="41">
        <v>0</v>
      </c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73"/>
      <c r="AE42" s="73"/>
      <c r="AF42" s="73"/>
      <c r="AG42" s="73"/>
      <c r="AH42" s="73"/>
      <c r="AI42" s="73"/>
      <c r="AJ42" s="73"/>
      <c r="AK42" s="73"/>
      <c r="AL42" s="73"/>
      <c r="AM42" s="73"/>
      <c r="AN42" s="73"/>
      <c r="AP42" s="33" t="s">
        <v>118</v>
      </c>
      <c r="AQ42" s="81">
        <f>ДЭС!H39</f>
        <v>51187.5</v>
      </c>
      <c r="AR42" s="60">
        <f t="shared" si="15"/>
        <v>3276000</v>
      </c>
      <c r="AS42" s="46">
        <f>АВР!H39</f>
        <v>3450</v>
      </c>
      <c r="AT42" s="51">
        <f t="shared" si="16"/>
        <v>220800</v>
      </c>
      <c r="AU42" s="46">
        <f>ЕВРОКОЖУХ!H39</f>
        <v>4950</v>
      </c>
      <c r="AV42" s="51">
        <f t="shared" si="17"/>
        <v>316800</v>
      </c>
      <c r="AW42" s="58">
        <f>КАПОТ!H39</f>
        <v>463000</v>
      </c>
      <c r="AX42" s="45" t="str">
        <f>ПБК!B39</f>
        <v>ПБК-7</v>
      </c>
      <c r="AY42" s="51">
        <f>ПБК!H39</f>
        <v>596300</v>
      </c>
      <c r="AZ42" s="19">
        <f>ПРИЦЕПЫ!B40</f>
        <v>0</v>
      </c>
      <c r="BA42" s="18">
        <f>ПРИЦЕПЫ!H40</f>
        <v>0</v>
      </c>
      <c r="BB42" s="58">
        <f t="shared" si="2"/>
        <v>64</v>
      </c>
    </row>
    <row r="43" spans="1:54" ht="21" customHeight="1">
      <c r="A43" s="73"/>
      <c r="B43" s="50" t="s">
        <v>119</v>
      </c>
      <c r="C43" s="48">
        <f t="shared" si="18"/>
        <v>3442100</v>
      </c>
      <c r="D43" s="49">
        <f t="shared" si="19"/>
        <v>3662900</v>
      </c>
      <c r="E43" s="68">
        <f t="shared" si="20"/>
        <v>3763700</v>
      </c>
      <c r="F43" s="69">
        <f t="shared" si="21"/>
        <v>3984500</v>
      </c>
      <c r="G43" s="68">
        <f t="shared" si="22"/>
        <v>3905100</v>
      </c>
      <c r="H43" s="69">
        <f t="shared" si="23"/>
        <v>4125900</v>
      </c>
      <c r="I43" s="70" t="str">
        <f t="shared" si="24"/>
        <v>ПБК-7</v>
      </c>
      <c r="J43" s="71">
        <f t="shared" si="25"/>
        <v>4038400</v>
      </c>
      <c r="K43" s="69">
        <f t="shared" si="26"/>
        <v>4259200</v>
      </c>
      <c r="L43" s="70">
        <f t="shared" si="27"/>
        <v>0</v>
      </c>
      <c r="M43" s="71">
        <v>0</v>
      </c>
      <c r="N43" s="69">
        <v>0</v>
      </c>
      <c r="O43" s="68">
        <v>0</v>
      </c>
      <c r="P43" s="69">
        <v>0</v>
      </c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73"/>
      <c r="AG43" s="73"/>
      <c r="AH43" s="73"/>
      <c r="AI43" s="73"/>
      <c r="AJ43" s="73"/>
      <c r="AK43" s="73"/>
      <c r="AL43" s="73"/>
      <c r="AM43" s="73"/>
      <c r="AN43" s="73"/>
      <c r="AP43" s="50" t="s">
        <v>119</v>
      </c>
      <c r="AQ43" s="81">
        <f>ДЭС!H40</f>
        <v>53782.5</v>
      </c>
      <c r="AR43" s="60">
        <f t="shared" si="15"/>
        <v>3442100</v>
      </c>
      <c r="AS43" s="46">
        <f>АВР!H40</f>
        <v>3450</v>
      </c>
      <c r="AT43" s="51">
        <f t="shared" si="16"/>
        <v>220800</v>
      </c>
      <c r="AU43" s="46">
        <f>ЕВРОКОЖУХ!H40</f>
        <v>5025</v>
      </c>
      <c r="AV43" s="51">
        <f t="shared" si="17"/>
        <v>321600</v>
      </c>
      <c r="AW43" s="58">
        <f>КАПОТ!H40</f>
        <v>463000</v>
      </c>
      <c r="AX43" s="45" t="str">
        <f>ПБК!B40</f>
        <v>ПБК-7</v>
      </c>
      <c r="AY43" s="51">
        <f>ПБК!H40</f>
        <v>596300</v>
      </c>
      <c r="AZ43" s="19">
        <f>ПРИЦЕПЫ!B41</f>
        <v>0</v>
      </c>
      <c r="BA43" s="18">
        <f>ПРИЦЕПЫ!H41</f>
        <v>0</v>
      </c>
      <c r="BB43" s="58">
        <f t="shared" si="2"/>
        <v>64</v>
      </c>
    </row>
    <row r="44" spans="1:54" ht="21" customHeight="1">
      <c r="A44" s="73"/>
      <c r="B44" s="39" t="s">
        <v>120</v>
      </c>
      <c r="C44" s="34">
        <f t="shared" si="18"/>
        <v>6451700</v>
      </c>
      <c r="D44" s="35">
        <f t="shared" si="19"/>
        <v>6911900</v>
      </c>
      <c r="E44" s="40">
        <f t="shared" si="20"/>
        <v>6943700</v>
      </c>
      <c r="F44" s="41">
        <f t="shared" si="21"/>
        <v>7403900</v>
      </c>
      <c r="G44" s="40">
        <f t="shared" si="22"/>
        <v>6991700</v>
      </c>
      <c r="H44" s="41">
        <f t="shared" si="23"/>
        <v>7451900</v>
      </c>
      <c r="I44" s="62" t="str">
        <f t="shared" si="24"/>
        <v>ПБК-7</v>
      </c>
      <c r="J44" s="42">
        <f t="shared" si="25"/>
        <v>7048000</v>
      </c>
      <c r="K44" s="41">
        <f t="shared" si="26"/>
        <v>7508200</v>
      </c>
      <c r="L44" s="62">
        <f t="shared" si="27"/>
        <v>0</v>
      </c>
      <c r="M44" s="42">
        <v>0</v>
      </c>
      <c r="N44" s="41">
        <v>0</v>
      </c>
      <c r="O44" s="40">
        <v>0</v>
      </c>
      <c r="P44" s="41">
        <v>0</v>
      </c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73"/>
      <c r="AF44" s="73"/>
      <c r="AG44" s="73"/>
      <c r="AH44" s="73"/>
      <c r="AI44" s="73"/>
      <c r="AJ44" s="73"/>
      <c r="AK44" s="73"/>
      <c r="AL44" s="73"/>
      <c r="AM44" s="73"/>
      <c r="AN44" s="73"/>
      <c r="AP44" s="39" t="s">
        <v>120</v>
      </c>
      <c r="AQ44" s="81">
        <f>ДЭС!H41</f>
        <v>100807.5</v>
      </c>
      <c r="AR44" s="60">
        <f t="shared" si="15"/>
        <v>6451700</v>
      </c>
      <c r="AS44" s="46">
        <f>АВР!H41</f>
        <v>7190</v>
      </c>
      <c r="AT44" s="51">
        <f t="shared" si="16"/>
        <v>460200</v>
      </c>
      <c r="AU44" s="46">
        <f>ЕВРОКОЖУХ!H41</f>
        <v>7687.5</v>
      </c>
      <c r="AV44" s="51">
        <f t="shared" si="17"/>
        <v>492000</v>
      </c>
      <c r="AW44" s="58">
        <f>КАПОТ!H41</f>
        <v>540000</v>
      </c>
      <c r="AX44" s="45" t="str">
        <f>ПБК!B41</f>
        <v>ПБК-7</v>
      </c>
      <c r="AY44" s="51">
        <f>ПБК!H41</f>
        <v>596300</v>
      </c>
      <c r="AZ44" s="19">
        <f>ПРИЦЕПЫ!B42</f>
        <v>0</v>
      </c>
      <c r="BA44" s="18">
        <f>ПРИЦЕПЫ!H42</f>
        <v>0</v>
      </c>
      <c r="BB44" s="58">
        <f t="shared" si="2"/>
        <v>64</v>
      </c>
    </row>
    <row r="45" spans="1:54" ht="21" customHeight="1">
      <c r="A45" s="73"/>
      <c r="B45" s="50" t="s">
        <v>150</v>
      </c>
      <c r="C45" s="48">
        <f t="shared" si="18"/>
        <v>7040300</v>
      </c>
      <c r="D45" s="49">
        <f t="shared" si="19"/>
        <v>7500500</v>
      </c>
      <c r="E45" s="68">
        <f t="shared" si="20"/>
        <v>7541300</v>
      </c>
      <c r="F45" s="69">
        <f t="shared" si="21"/>
        <v>8001500</v>
      </c>
      <c r="G45" s="68">
        <f t="shared" si="22"/>
        <v>7580300</v>
      </c>
      <c r="H45" s="69">
        <f t="shared" si="23"/>
        <v>8040500</v>
      </c>
      <c r="I45" s="70" t="str">
        <f t="shared" si="24"/>
        <v>ПБК-7</v>
      </c>
      <c r="J45" s="71">
        <f t="shared" si="25"/>
        <v>7636600</v>
      </c>
      <c r="K45" s="69">
        <f t="shared" si="26"/>
        <v>8096800</v>
      </c>
      <c r="L45" s="70">
        <f t="shared" si="27"/>
        <v>0</v>
      </c>
      <c r="M45" s="71">
        <v>0</v>
      </c>
      <c r="N45" s="69">
        <v>0</v>
      </c>
      <c r="O45" s="68">
        <v>0</v>
      </c>
      <c r="P45" s="69">
        <v>0</v>
      </c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3"/>
      <c r="AG45" s="73"/>
      <c r="AH45" s="73"/>
      <c r="AI45" s="73"/>
      <c r="AJ45" s="73"/>
      <c r="AK45" s="73"/>
      <c r="AL45" s="73"/>
      <c r="AM45" s="73"/>
      <c r="AN45" s="73"/>
      <c r="AP45" s="50" t="s">
        <v>150</v>
      </c>
      <c r="AQ45" s="81">
        <f>ДЭС!H42</f>
        <v>110004.75</v>
      </c>
      <c r="AR45" s="60">
        <f t="shared" si="15"/>
        <v>7040300</v>
      </c>
      <c r="AS45" s="46">
        <f>АВР!H42</f>
        <v>7190</v>
      </c>
      <c r="AT45" s="51">
        <f t="shared" si="16"/>
        <v>460200</v>
      </c>
      <c r="AU45" s="46">
        <f>ЕВРОКОЖУХ!H42</f>
        <v>7827.75</v>
      </c>
      <c r="AV45" s="51">
        <f t="shared" si="17"/>
        <v>501000</v>
      </c>
      <c r="AW45" s="58">
        <f>КАПОТ!H42</f>
        <v>540000</v>
      </c>
      <c r="AX45" s="45" t="str">
        <f>ПБК!B42</f>
        <v>ПБК-7</v>
      </c>
      <c r="AY45" s="51">
        <f>ПБК!H42</f>
        <v>596300</v>
      </c>
      <c r="AZ45" s="19">
        <f>ПРИЦЕПЫ!B43</f>
        <v>0</v>
      </c>
      <c r="BA45" s="18">
        <f>ПРИЦЕПЫ!H43</f>
        <v>0</v>
      </c>
      <c r="BB45" s="58">
        <f t="shared" si="2"/>
        <v>64</v>
      </c>
    </row>
    <row r="46" spans="1:54" ht="21" customHeight="1" thickBot="1">
      <c r="A46" s="73"/>
      <c r="B46" s="85" t="s">
        <v>186</v>
      </c>
      <c r="C46" s="86">
        <f t="shared" si="18"/>
        <v>7553500</v>
      </c>
      <c r="D46" s="87">
        <f t="shared" si="19"/>
        <v>8013700</v>
      </c>
      <c r="E46" s="97">
        <f t="shared" si="20"/>
        <v>8079500</v>
      </c>
      <c r="F46" s="98">
        <f t="shared" si="21"/>
        <v>8539700</v>
      </c>
      <c r="G46" s="97">
        <f t="shared" si="22"/>
        <v>8093500</v>
      </c>
      <c r="H46" s="98">
        <f t="shared" si="23"/>
        <v>8553700</v>
      </c>
      <c r="I46" s="99" t="str">
        <f t="shared" si="24"/>
        <v>ПБК-7</v>
      </c>
      <c r="J46" s="100">
        <f t="shared" si="25"/>
        <v>8149800</v>
      </c>
      <c r="K46" s="98">
        <f t="shared" si="26"/>
        <v>8610000</v>
      </c>
      <c r="L46" s="99">
        <f t="shared" si="27"/>
        <v>0</v>
      </c>
      <c r="M46" s="100">
        <v>0</v>
      </c>
      <c r="N46" s="98">
        <v>0</v>
      </c>
      <c r="O46" s="97">
        <v>0</v>
      </c>
      <c r="P46" s="98">
        <v>0</v>
      </c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3"/>
      <c r="AC46" s="73"/>
      <c r="AD46" s="73"/>
      <c r="AE46" s="73"/>
      <c r="AF46" s="73"/>
      <c r="AG46" s="73"/>
      <c r="AH46" s="73"/>
      <c r="AI46" s="73"/>
      <c r="AJ46" s="73"/>
      <c r="AK46" s="73"/>
      <c r="AL46" s="73"/>
      <c r="AM46" s="73"/>
      <c r="AN46" s="73"/>
      <c r="AP46" s="39" t="s">
        <v>186</v>
      </c>
      <c r="AQ46" s="81">
        <f>ДЭС!H43</f>
        <v>118023.75</v>
      </c>
      <c r="AR46" s="60">
        <f t="shared" si="15"/>
        <v>7553500</v>
      </c>
      <c r="AS46" s="46">
        <f>АВР!H43</f>
        <v>7190</v>
      </c>
      <c r="AT46" s="51">
        <f t="shared" si="16"/>
        <v>460200</v>
      </c>
      <c r="AU46" s="46">
        <f>ЕВРОКОЖУХ!H43</f>
        <v>8218.5</v>
      </c>
      <c r="AV46" s="51">
        <f t="shared" si="17"/>
        <v>526000</v>
      </c>
      <c r="AW46" s="58">
        <f>КАПОТ!H43</f>
        <v>540000</v>
      </c>
      <c r="AX46" s="45" t="str">
        <f>ПБК!B43</f>
        <v>ПБК-7</v>
      </c>
      <c r="AY46" s="51">
        <f>ПБК!H43</f>
        <v>596300</v>
      </c>
      <c r="AZ46" s="19">
        <f>ПРИЦЕПЫ!B44</f>
        <v>0</v>
      </c>
      <c r="BA46" s="18">
        <f>ПРИЦЕПЫ!H44</f>
        <v>0</v>
      </c>
      <c r="BB46" s="58">
        <f t="shared" si="2"/>
        <v>64</v>
      </c>
    </row>
    <row r="47" spans="1:54">
      <c r="A47" s="73"/>
      <c r="B47" s="73"/>
      <c r="C47" s="73"/>
      <c r="D47" s="73"/>
      <c r="E47" s="73"/>
      <c r="F47" s="73"/>
      <c r="G47" s="73"/>
      <c r="H47" s="73"/>
      <c r="I47" s="74"/>
      <c r="J47" s="73"/>
      <c r="K47" s="73"/>
      <c r="L47" s="74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3"/>
      <c r="AF47" s="73"/>
      <c r="AG47" s="73"/>
      <c r="AH47" s="73"/>
      <c r="AI47" s="73"/>
      <c r="AJ47" s="73"/>
      <c r="AK47" s="73"/>
      <c r="AL47" s="73"/>
      <c r="AM47" s="73"/>
      <c r="AN47" s="73"/>
      <c r="AO47" s="73"/>
      <c r="AP47" s="73"/>
      <c r="AQ47" s="74"/>
      <c r="AR47" s="74"/>
      <c r="AS47" s="74"/>
      <c r="AT47" s="74"/>
      <c r="AU47" s="74"/>
      <c r="AV47" s="74"/>
      <c r="AW47" s="74"/>
      <c r="AX47" s="74"/>
      <c r="AY47" s="74"/>
      <c r="AZ47" s="73"/>
      <c r="BA47" s="73"/>
      <c r="BB47" s="74"/>
    </row>
  </sheetData>
  <mergeCells count="20">
    <mergeCell ref="AZ6:BA7"/>
    <mergeCell ref="BB6:BB7"/>
    <mergeCell ref="B28:P28"/>
    <mergeCell ref="AP6:AP7"/>
    <mergeCell ref="AQ6:AR6"/>
    <mergeCell ref="AS6:AT6"/>
    <mergeCell ref="AU6:AV6"/>
    <mergeCell ref="AW6:AW7"/>
    <mergeCell ref="AX6:AY7"/>
    <mergeCell ref="D2:M2"/>
    <mergeCell ref="B3:P3"/>
    <mergeCell ref="B6:B7"/>
    <mergeCell ref="C6:D6"/>
    <mergeCell ref="E6:F6"/>
    <mergeCell ref="G6:H6"/>
    <mergeCell ref="I6:I7"/>
    <mergeCell ref="J6:K6"/>
    <mergeCell ref="L6:L7"/>
    <mergeCell ref="M6:N6"/>
    <mergeCell ref="O6:P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>
      <selection activeCell="B1" sqref="B1"/>
    </sheetView>
  </sheetViews>
  <sheetFormatPr defaultRowHeight="15"/>
  <cols>
    <col min="1" max="1" width="13.42578125" customWidth="1"/>
  </cols>
  <sheetData>
    <row r="1" spans="1:2" ht="21">
      <c r="A1" s="17" t="s">
        <v>72</v>
      </c>
      <c r="B1" s="17">
        <v>64</v>
      </c>
    </row>
    <row r="5" spans="1:2" ht="18.75">
      <c r="A5" s="88" t="s">
        <v>215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59"/>
  <sheetViews>
    <sheetView topLeftCell="A22" workbookViewId="0">
      <selection activeCell="C26" sqref="C26"/>
    </sheetView>
  </sheetViews>
  <sheetFormatPr defaultRowHeight="15"/>
  <cols>
    <col min="2" max="2" width="3.140625" customWidth="1"/>
    <col min="3" max="4" width="11" customWidth="1"/>
    <col min="5" max="5" width="10.7109375" customWidth="1"/>
    <col min="6" max="6" width="10.85546875" customWidth="1"/>
    <col min="7" max="8" width="11.5703125" bestFit="1" customWidth="1"/>
    <col min="9" max="9" width="11.5703125" customWidth="1"/>
    <col min="10" max="10" width="4.140625" customWidth="1"/>
    <col min="11" max="11" width="9.5703125" customWidth="1"/>
    <col min="12" max="12" width="11.85546875" style="63" customWidth="1"/>
    <col min="13" max="15" width="10.28515625" style="63" customWidth="1"/>
    <col min="16" max="16" width="10" style="63" customWidth="1"/>
    <col min="17" max="17" width="4.85546875" style="63" customWidth="1"/>
    <col min="18" max="18" width="11.85546875" style="63" customWidth="1"/>
    <col min="19" max="19" width="8.42578125" style="103" customWidth="1"/>
    <col min="20" max="31" width="9.5703125" customWidth="1"/>
  </cols>
  <sheetData>
    <row r="1" spans="1:39">
      <c r="A1" t="s">
        <v>43</v>
      </c>
      <c r="AJ1" t="s">
        <v>74</v>
      </c>
    </row>
    <row r="2" spans="1:39">
      <c r="C2" t="s">
        <v>61</v>
      </c>
      <c r="D2" t="s">
        <v>22</v>
      </c>
      <c r="E2" t="s">
        <v>23</v>
      </c>
      <c r="F2" t="s">
        <v>24</v>
      </c>
      <c r="G2" t="s">
        <v>59</v>
      </c>
      <c r="H2" t="s">
        <v>59</v>
      </c>
      <c r="I2" t="s">
        <v>187</v>
      </c>
      <c r="AA2" t="s">
        <v>61</v>
      </c>
      <c r="AB2" t="s">
        <v>22</v>
      </c>
      <c r="AC2" t="s">
        <v>23</v>
      </c>
      <c r="AD2" t="s">
        <v>24</v>
      </c>
      <c r="AE2" t="s">
        <v>59</v>
      </c>
      <c r="AI2" t="s">
        <v>61</v>
      </c>
      <c r="AJ2" t="s">
        <v>22</v>
      </c>
      <c r="AK2" t="s">
        <v>23</v>
      </c>
      <c r="AL2" t="s">
        <v>24</v>
      </c>
      <c r="AM2" t="s">
        <v>59</v>
      </c>
    </row>
    <row r="3" spans="1:39">
      <c r="C3" t="s">
        <v>58</v>
      </c>
      <c r="D3" s="1" t="s">
        <v>27</v>
      </c>
      <c r="E3" s="1" t="s">
        <v>42</v>
      </c>
      <c r="F3" s="1" t="s">
        <v>125</v>
      </c>
      <c r="G3" s="1" t="s">
        <v>126</v>
      </c>
      <c r="H3" s="1" t="s">
        <v>26</v>
      </c>
      <c r="I3" s="1" t="s">
        <v>188</v>
      </c>
      <c r="J3" s="1"/>
      <c r="AA3" t="s">
        <v>58</v>
      </c>
      <c r="AB3" s="1" t="s">
        <v>27</v>
      </c>
      <c r="AC3" s="1" t="s">
        <v>42</v>
      </c>
      <c r="AD3" s="1" t="s">
        <v>25</v>
      </c>
      <c r="AE3" s="1" t="s">
        <v>26</v>
      </c>
      <c r="AI3" t="s">
        <v>58</v>
      </c>
      <c r="AJ3" s="1"/>
      <c r="AK3" s="1" t="s">
        <v>42</v>
      </c>
      <c r="AL3" s="1" t="s">
        <v>25</v>
      </c>
      <c r="AM3" s="1" t="s">
        <v>26</v>
      </c>
    </row>
    <row r="4" spans="1:39">
      <c r="C4" s="9">
        <v>0</v>
      </c>
      <c r="D4" s="9">
        <v>0.05</v>
      </c>
      <c r="E4" s="9">
        <v>0.1</v>
      </c>
      <c r="F4" s="9">
        <v>0.15</v>
      </c>
      <c r="G4" s="9">
        <v>0.2</v>
      </c>
      <c r="H4" s="9">
        <v>0.25</v>
      </c>
      <c r="I4" s="9">
        <v>0.27</v>
      </c>
      <c r="J4" s="9"/>
      <c r="K4" s="9"/>
      <c r="L4" s="103"/>
      <c r="M4" s="103"/>
      <c r="N4" s="103"/>
      <c r="O4" s="103"/>
      <c r="P4" s="103"/>
      <c r="Q4" s="103"/>
      <c r="R4" s="103"/>
      <c r="S4" s="106"/>
      <c r="T4" s="9"/>
      <c r="U4" s="9"/>
      <c r="V4" s="9"/>
      <c r="W4" s="9"/>
      <c r="X4" s="9"/>
      <c r="AA4" s="9">
        <v>0</v>
      </c>
      <c r="AB4" s="9">
        <v>0.05</v>
      </c>
      <c r="AC4" s="9">
        <v>0.1</v>
      </c>
      <c r="AD4" s="9">
        <v>0.15</v>
      </c>
      <c r="AE4" s="9">
        <v>0.2</v>
      </c>
      <c r="AI4" s="9">
        <v>0</v>
      </c>
      <c r="AJ4" s="9">
        <v>0.05</v>
      </c>
      <c r="AK4" s="9">
        <v>0.1</v>
      </c>
      <c r="AL4" s="9">
        <v>0.15</v>
      </c>
      <c r="AM4" s="9">
        <v>0.2</v>
      </c>
    </row>
    <row r="5" spans="1:39">
      <c r="A5" t="s">
        <v>28</v>
      </c>
      <c r="C5" s="16">
        <v>3086</v>
      </c>
      <c r="D5" s="16">
        <f>C5*0.95</f>
        <v>2931.7</v>
      </c>
      <c r="E5" s="8">
        <f>C5*0.9</f>
        <v>2777.4</v>
      </c>
      <c r="F5" s="16">
        <f>C5*0.85</f>
        <v>2623.1</v>
      </c>
      <c r="G5" s="8">
        <f>C5*0.8</f>
        <v>2468.8000000000002</v>
      </c>
      <c r="H5" s="63">
        <f t="shared" ref="H5:H12" si="0">C5*0.75</f>
        <v>2314.5</v>
      </c>
      <c r="I5" s="63"/>
      <c r="J5" s="2"/>
      <c r="K5" s="2"/>
      <c r="M5" s="107"/>
      <c r="N5" s="107"/>
      <c r="O5" s="107"/>
      <c r="P5" s="107"/>
      <c r="Q5" s="107"/>
      <c r="Y5" t="s">
        <v>28</v>
      </c>
      <c r="AA5" s="16">
        <v>3413.2538297872338</v>
      </c>
      <c r="AB5" s="16">
        <v>3242.591138297872</v>
      </c>
      <c r="AC5" s="8">
        <v>3071.9284468085107</v>
      </c>
      <c r="AD5" s="16">
        <v>2901.2657553191489</v>
      </c>
      <c r="AE5" s="8">
        <v>2730.6030638297871</v>
      </c>
      <c r="AH5" t="s">
        <v>28</v>
      </c>
      <c r="AI5" s="7">
        <f>AM5/0.8</f>
        <v>3575</v>
      </c>
      <c r="AJ5" s="7">
        <f>AI5*0.95</f>
        <v>3396.25</v>
      </c>
      <c r="AK5" s="7">
        <f>AI5*0.9</f>
        <v>3217.5</v>
      </c>
      <c r="AL5" s="7">
        <f>AI5*0.85</f>
        <v>3038.75</v>
      </c>
      <c r="AM5" s="7">
        <v>2860</v>
      </c>
    </row>
    <row r="6" spans="1:39">
      <c r="A6" t="s">
        <v>5</v>
      </c>
      <c r="C6" s="16">
        <v>3090</v>
      </c>
      <c r="D6" s="16">
        <f t="shared" ref="D6:D14" si="1">C6*0.95</f>
        <v>2935.5</v>
      </c>
      <c r="E6" s="8">
        <f t="shared" ref="E6:E14" si="2">C6*0.9</f>
        <v>2781</v>
      </c>
      <c r="F6" s="16">
        <f t="shared" ref="F6:F14" si="3">C6*0.85</f>
        <v>2626.5</v>
      </c>
      <c r="G6" s="8">
        <f t="shared" ref="G6:G14" si="4">C6*0.8</f>
        <v>2472</v>
      </c>
      <c r="H6" s="63">
        <f t="shared" si="0"/>
        <v>2317.5</v>
      </c>
      <c r="I6" s="63"/>
      <c r="J6" s="2"/>
      <c r="K6" s="2"/>
      <c r="M6" s="107"/>
      <c r="N6" s="107"/>
      <c r="O6" s="107"/>
      <c r="P6" s="107"/>
      <c r="Q6" s="107"/>
      <c r="T6" s="7"/>
      <c r="U6" s="7"/>
      <c r="V6" s="7"/>
      <c r="W6" s="7"/>
      <c r="X6" s="7"/>
      <c r="Y6" t="s">
        <v>5</v>
      </c>
      <c r="AA6" s="16">
        <v>3325.5120212765955</v>
      </c>
      <c r="AB6" s="16">
        <v>3159.2364202127656</v>
      </c>
      <c r="AC6" s="8">
        <v>2992.960819148936</v>
      </c>
      <c r="AD6" s="16">
        <v>2826.685218085106</v>
      </c>
      <c r="AE6" s="8">
        <v>2660.4096170212765</v>
      </c>
      <c r="AH6" t="s">
        <v>5</v>
      </c>
      <c r="AI6" s="7">
        <f t="shared" ref="AI6:AI24" si="5">AM6/0.8</f>
        <v>3600</v>
      </c>
      <c r="AJ6" s="7">
        <f t="shared" ref="AJ6:AJ24" si="6">AI6*0.95</f>
        <v>3420</v>
      </c>
      <c r="AK6" s="7">
        <f t="shared" ref="AK6:AK24" si="7">AI6*0.9</f>
        <v>3240</v>
      </c>
      <c r="AL6" s="7">
        <f t="shared" ref="AL6:AL24" si="8">AI6*0.85</f>
        <v>3060</v>
      </c>
      <c r="AM6" s="7">
        <v>2880</v>
      </c>
    </row>
    <row r="7" spans="1:39">
      <c r="A7" t="s">
        <v>6</v>
      </c>
      <c r="C7" s="16">
        <v>3094</v>
      </c>
      <c r="D7" s="16">
        <f t="shared" si="1"/>
        <v>2939.2999999999997</v>
      </c>
      <c r="E7" s="8">
        <f t="shared" si="2"/>
        <v>2784.6</v>
      </c>
      <c r="F7" s="16">
        <f t="shared" si="3"/>
        <v>2629.9</v>
      </c>
      <c r="G7" s="8">
        <f t="shared" si="4"/>
        <v>2475.2000000000003</v>
      </c>
      <c r="H7" s="63">
        <f t="shared" si="0"/>
        <v>2320.5</v>
      </c>
      <c r="I7" s="63"/>
      <c r="J7" s="2"/>
      <c r="K7" s="2"/>
      <c r="M7" s="107"/>
      <c r="N7" s="107"/>
      <c r="O7" s="107"/>
      <c r="P7" s="107"/>
      <c r="Q7" s="107"/>
      <c r="T7" s="7"/>
      <c r="U7" s="7"/>
      <c r="V7" s="7"/>
      <c r="W7" s="7"/>
      <c r="X7" s="7"/>
      <c r="Y7" t="s">
        <v>6</v>
      </c>
      <c r="AA7" s="16">
        <v>3348.7170212765959</v>
      </c>
      <c r="AB7" s="16">
        <v>3181.281170212766</v>
      </c>
      <c r="AC7" s="8">
        <v>3013.8453191489366</v>
      </c>
      <c r="AD7" s="16">
        <v>2846.4094680851063</v>
      </c>
      <c r="AE7" s="8">
        <v>2678.9736170212768</v>
      </c>
      <c r="AH7" t="s">
        <v>6</v>
      </c>
      <c r="AI7" s="7">
        <f t="shared" si="5"/>
        <v>3756.25</v>
      </c>
      <c r="AJ7" s="7">
        <f t="shared" si="6"/>
        <v>3568.4375</v>
      </c>
      <c r="AK7" s="7">
        <f t="shared" si="7"/>
        <v>3380.625</v>
      </c>
      <c r="AL7" s="7">
        <f t="shared" si="8"/>
        <v>3192.8125</v>
      </c>
      <c r="AM7" s="7">
        <v>3005</v>
      </c>
    </row>
    <row r="8" spans="1:39">
      <c r="A8" t="s">
        <v>7</v>
      </c>
      <c r="C8" s="16">
        <v>3250</v>
      </c>
      <c r="D8" s="16">
        <f t="shared" si="1"/>
        <v>3087.5</v>
      </c>
      <c r="E8" s="8">
        <f t="shared" si="2"/>
        <v>2925</v>
      </c>
      <c r="F8" s="16">
        <f t="shared" si="3"/>
        <v>2762.5</v>
      </c>
      <c r="G8" s="8">
        <f t="shared" si="4"/>
        <v>2600</v>
      </c>
      <c r="H8" s="63">
        <f t="shared" si="0"/>
        <v>2437.5</v>
      </c>
      <c r="I8" s="63"/>
      <c r="J8" s="2"/>
      <c r="K8" s="2"/>
      <c r="M8" s="107"/>
      <c r="N8" s="107"/>
      <c r="O8" s="107"/>
      <c r="P8" s="107"/>
      <c r="Q8" s="107"/>
      <c r="T8" s="7"/>
      <c r="Y8" t="s">
        <v>7</v>
      </c>
      <c r="AA8" s="16">
        <v>3731.5244999999995</v>
      </c>
      <c r="AB8" s="16">
        <v>3544.9482749999993</v>
      </c>
      <c r="AC8" s="8">
        <v>3358.3720499999995</v>
      </c>
      <c r="AD8" s="16">
        <v>3171.7958249999997</v>
      </c>
      <c r="AE8" s="8">
        <v>2985.2195999999999</v>
      </c>
      <c r="AH8" t="s">
        <v>7</v>
      </c>
      <c r="AI8" s="7">
        <f t="shared" si="5"/>
        <v>3937.5</v>
      </c>
      <c r="AJ8" s="7">
        <f t="shared" si="6"/>
        <v>3740.625</v>
      </c>
      <c r="AK8" s="7">
        <f t="shared" si="7"/>
        <v>3543.75</v>
      </c>
      <c r="AL8" s="7">
        <f t="shared" si="8"/>
        <v>3346.875</v>
      </c>
      <c r="AM8" s="7">
        <v>3150</v>
      </c>
    </row>
    <row r="9" spans="1:39">
      <c r="A9" t="s">
        <v>8</v>
      </c>
      <c r="C9" s="16">
        <v>3300</v>
      </c>
      <c r="D9" s="16">
        <f t="shared" si="1"/>
        <v>3135</v>
      </c>
      <c r="E9" s="8">
        <f t="shared" si="2"/>
        <v>2970</v>
      </c>
      <c r="F9" s="16">
        <f t="shared" si="3"/>
        <v>2805</v>
      </c>
      <c r="G9" s="8">
        <f t="shared" si="4"/>
        <v>2640</v>
      </c>
      <c r="H9" s="63">
        <f t="shared" si="0"/>
        <v>2475</v>
      </c>
      <c r="I9" s="63"/>
      <c r="J9" s="2"/>
      <c r="K9" s="5"/>
      <c r="M9" s="107"/>
      <c r="N9" s="107"/>
      <c r="O9" s="107"/>
      <c r="P9" s="107"/>
      <c r="Q9" s="107"/>
      <c r="Y9" t="s">
        <v>8</v>
      </c>
      <c r="AA9" s="16">
        <v>4126.3046013513504</v>
      </c>
      <c r="AB9" s="16">
        <v>3919.9893712837825</v>
      </c>
      <c r="AC9" s="8">
        <v>3713.6741412162155</v>
      </c>
      <c r="AD9" s="16">
        <v>3507.3589111486476</v>
      </c>
      <c r="AE9" s="8">
        <v>3301.0436810810806</v>
      </c>
      <c r="AH9" t="s">
        <v>8</v>
      </c>
      <c r="AI9" s="7">
        <f t="shared" si="5"/>
        <v>4425</v>
      </c>
      <c r="AJ9" s="7">
        <f t="shared" si="6"/>
        <v>4203.75</v>
      </c>
      <c r="AK9" s="7">
        <f t="shared" si="7"/>
        <v>3982.5</v>
      </c>
      <c r="AL9" s="7">
        <f t="shared" si="8"/>
        <v>3761.25</v>
      </c>
      <c r="AM9" s="7">
        <v>3540</v>
      </c>
    </row>
    <row r="10" spans="1:39">
      <c r="A10" t="s">
        <v>9</v>
      </c>
      <c r="C10" s="16">
        <v>3548</v>
      </c>
      <c r="D10" s="16">
        <f t="shared" si="1"/>
        <v>3370.6</v>
      </c>
      <c r="E10" s="8">
        <f t="shared" si="2"/>
        <v>3193.2000000000003</v>
      </c>
      <c r="F10" s="16">
        <f t="shared" si="3"/>
        <v>3015.7999999999997</v>
      </c>
      <c r="G10" s="8">
        <f t="shared" si="4"/>
        <v>2838.4</v>
      </c>
      <c r="H10" s="63">
        <f t="shared" si="0"/>
        <v>2661</v>
      </c>
      <c r="I10" s="63"/>
      <c r="J10" s="2"/>
      <c r="K10" s="2"/>
      <c r="M10" s="107"/>
      <c r="N10" s="107"/>
      <c r="O10" s="107"/>
      <c r="P10" s="107"/>
      <c r="Q10" s="107"/>
      <c r="Y10" t="s">
        <v>9</v>
      </c>
      <c r="AA10" s="16">
        <v>4299.0169642857136</v>
      </c>
      <c r="AB10" s="16">
        <v>4084.0661160714276</v>
      </c>
      <c r="AC10" s="8">
        <v>3869.1152678571425</v>
      </c>
      <c r="AD10" s="16">
        <v>3654.1644196428565</v>
      </c>
      <c r="AE10" s="8">
        <v>3439.213571428571</v>
      </c>
      <c r="AH10" t="s">
        <v>9</v>
      </c>
      <c r="AI10" s="7">
        <f t="shared" si="5"/>
        <v>5092.5</v>
      </c>
      <c r="AJ10" s="7">
        <f t="shared" si="6"/>
        <v>4837.875</v>
      </c>
      <c r="AK10" s="7">
        <f t="shared" si="7"/>
        <v>4583.25</v>
      </c>
      <c r="AL10" s="7">
        <f t="shared" si="8"/>
        <v>4328.625</v>
      </c>
      <c r="AM10" s="7">
        <v>4074</v>
      </c>
    </row>
    <row r="11" spans="1:39">
      <c r="A11" t="s">
        <v>10</v>
      </c>
      <c r="C11" s="16">
        <v>3620</v>
      </c>
      <c r="D11" s="16">
        <f t="shared" ref="D11" si="9">C11*0.95</f>
        <v>3439</v>
      </c>
      <c r="E11" s="8">
        <f t="shared" ref="E11" si="10">C11*0.9</f>
        <v>3258</v>
      </c>
      <c r="F11" s="16">
        <f t="shared" ref="F11" si="11">C11*0.85</f>
        <v>3077</v>
      </c>
      <c r="G11" s="8">
        <f t="shared" ref="G11" si="12">C11*0.8</f>
        <v>2896</v>
      </c>
      <c r="H11" s="63">
        <f t="shared" si="0"/>
        <v>2715</v>
      </c>
      <c r="I11" s="63"/>
      <c r="J11" s="2"/>
      <c r="K11" s="2"/>
      <c r="M11" s="107"/>
      <c r="N11" s="107"/>
      <c r="O11" s="107"/>
      <c r="P11" s="107"/>
      <c r="Q11" s="107"/>
      <c r="T11" s="5"/>
      <c r="U11" s="2"/>
      <c r="V11" s="2"/>
      <c r="W11" s="2"/>
      <c r="Y11" t="s">
        <v>10</v>
      </c>
      <c r="AA11" s="16">
        <v>5111.6498676470583</v>
      </c>
      <c r="AB11" s="16">
        <v>4856.067374264705</v>
      </c>
      <c r="AC11" s="8">
        <v>4600.4848808823526</v>
      </c>
      <c r="AD11" s="16">
        <v>4344.9023874999993</v>
      </c>
      <c r="AE11" s="8">
        <v>4089.319894117647</v>
      </c>
      <c r="AH11" t="s">
        <v>10</v>
      </c>
      <c r="AI11" s="7">
        <f t="shared" si="5"/>
        <v>5275</v>
      </c>
      <c r="AJ11" s="7">
        <f t="shared" si="6"/>
        <v>5011.25</v>
      </c>
      <c r="AK11" s="7">
        <f t="shared" si="7"/>
        <v>4747.5</v>
      </c>
      <c r="AL11" s="7">
        <f t="shared" si="8"/>
        <v>4483.75</v>
      </c>
      <c r="AM11" s="7">
        <v>4220</v>
      </c>
    </row>
    <row r="12" spans="1:39">
      <c r="A12" t="s">
        <v>11</v>
      </c>
      <c r="C12" s="16">
        <v>4578</v>
      </c>
      <c r="D12" s="16">
        <f t="shared" si="1"/>
        <v>4349.0999999999995</v>
      </c>
      <c r="E12" s="8">
        <f t="shared" si="2"/>
        <v>4120.2</v>
      </c>
      <c r="F12" s="16">
        <f t="shared" si="3"/>
        <v>3891.2999999999997</v>
      </c>
      <c r="G12" s="8">
        <f t="shared" si="4"/>
        <v>3662.4</v>
      </c>
      <c r="H12" s="63">
        <f t="shared" si="0"/>
        <v>3433.5</v>
      </c>
      <c r="I12" s="63"/>
      <c r="J12" s="2"/>
      <c r="K12" s="2"/>
      <c r="M12" s="107"/>
      <c r="N12" s="107"/>
      <c r="O12" s="107"/>
      <c r="P12" s="107"/>
      <c r="Q12" s="107"/>
      <c r="Y12" t="s">
        <v>11</v>
      </c>
      <c r="AA12" s="16">
        <v>5734.574999999998</v>
      </c>
      <c r="AB12" s="16">
        <v>5447.8462499999978</v>
      </c>
      <c r="AC12" s="8">
        <v>5161.1174999999985</v>
      </c>
      <c r="AD12" s="16">
        <v>4874.3887499999983</v>
      </c>
      <c r="AE12" s="8">
        <v>4587.6599999999989</v>
      </c>
      <c r="AH12" t="s">
        <v>11</v>
      </c>
      <c r="AI12" s="7">
        <f t="shared" si="5"/>
        <v>6305</v>
      </c>
      <c r="AJ12" s="7">
        <f t="shared" si="6"/>
        <v>5989.75</v>
      </c>
      <c r="AK12" s="7">
        <f t="shared" si="7"/>
        <v>5674.5</v>
      </c>
      <c r="AL12" s="7">
        <f t="shared" si="8"/>
        <v>5359.25</v>
      </c>
      <c r="AM12" s="7">
        <v>5044</v>
      </c>
    </row>
    <row r="13" spans="1:39">
      <c r="A13" t="s">
        <v>12</v>
      </c>
      <c r="C13" s="16">
        <v>4830</v>
      </c>
      <c r="D13" s="16">
        <f t="shared" si="1"/>
        <v>4588.5</v>
      </c>
      <c r="E13" s="8">
        <f t="shared" si="2"/>
        <v>4347</v>
      </c>
      <c r="F13" s="16">
        <f t="shared" si="3"/>
        <v>4105.5</v>
      </c>
      <c r="G13" s="8">
        <f t="shared" si="4"/>
        <v>3864</v>
      </c>
      <c r="H13" s="63">
        <f t="shared" ref="H13:H24" si="13">C13*0.75</f>
        <v>3622.5</v>
      </c>
      <c r="I13" s="63"/>
      <c r="J13" s="2"/>
      <c r="K13" s="2"/>
      <c r="M13" s="107"/>
      <c r="N13" s="107"/>
      <c r="O13" s="107"/>
      <c r="P13" s="107"/>
      <c r="Q13" s="107"/>
      <c r="Y13" t="s">
        <v>12</v>
      </c>
      <c r="AA13" s="16">
        <v>5951.455384615384</v>
      </c>
      <c r="AB13" s="16">
        <v>5653.8826153846148</v>
      </c>
      <c r="AC13" s="8">
        <v>5356.3098461538457</v>
      </c>
      <c r="AD13" s="16">
        <v>5058.7370769230765</v>
      </c>
      <c r="AE13" s="8">
        <v>4761.1643076923074</v>
      </c>
      <c r="AH13" t="s">
        <v>12</v>
      </c>
      <c r="AI13" s="7">
        <f t="shared" si="5"/>
        <v>6547.5</v>
      </c>
      <c r="AJ13" s="7">
        <f t="shared" si="6"/>
        <v>6220.125</v>
      </c>
      <c r="AK13" s="7">
        <f t="shared" si="7"/>
        <v>5892.75</v>
      </c>
      <c r="AL13" s="7">
        <f t="shared" si="8"/>
        <v>5565.375</v>
      </c>
      <c r="AM13" s="7">
        <v>5238</v>
      </c>
    </row>
    <row r="14" spans="1:39">
      <c r="A14" t="s">
        <v>13</v>
      </c>
      <c r="C14" s="16">
        <v>5350</v>
      </c>
      <c r="D14" s="16">
        <f t="shared" si="1"/>
        <v>5082.5</v>
      </c>
      <c r="E14" s="8">
        <f t="shared" si="2"/>
        <v>4815</v>
      </c>
      <c r="F14" s="16">
        <f t="shared" si="3"/>
        <v>4547.5</v>
      </c>
      <c r="G14" s="8">
        <f t="shared" si="4"/>
        <v>4280</v>
      </c>
      <c r="H14" s="63">
        <f t="shared" si="13"/>
        <v>4012.5</v>
      </c>
      <c r="I14" s="63"/>
      <c r="J14" s="2"/>
      <c r="K14" s="2"/>
      <c r="M14" s="107"/>
      <c r="N14" s="107"/>
      <c r="O14" s="107"/>
      <c r="P14" s="107"/>
      <c r="Q14" s="107"/>
      <c r="Y14" t="s">
        <v>13</v>
      </c>
      <c r="AA14" s="16">
        <v>6138.9774782608692</v>
      </c>
      <c r="AB14" s="16">
        <v>5832.0286043478254</v>
      </c>
      <c r="AC14" s="8">
        <v>5525.0797304347825</v>
      </c>
      <c r="AD14" s="16">
        <v>5218.1308565217387</v>
      </c>
      <c r="AE14" s="8">
        <v>4911.1819826086958</v>
      </c>
      <c r="AH14" t="s">
        <v>13</v>
      </c>
      <c r="AI14" s="7">
        <f t="shared" si="5"/>
        <v>7093.75</v>
      </c>
      <c r="AJ14" s="7">
        <f t="shared" si="6"/>
        <v>6739.0625</v>
      </c>
      <c r="AK14" s="7">
        <f t="shared" si="7"/>
        <v>6384.375</v>
      </c>
      <c r="AL14" s="7">
        <f t="shared" si="8"/>
        <v>6029.6875</v>
      </c>
      <c r="AM14" s="7">
        <v>5675</v>
      </c>
    </row>
    <row r="15" spans="1:39">
      <c r="A15" t="s">
        <v>14</v>
      </c>
      <c r="C15" s="16">
        <v>6890</v>
      </c>
      <c r="D15" s="16">
        <f t="shared" ref="D15" si="14">C15*0.95</f>
        <v>6545.5</v>
      </c>
      <c r="E15" s="8">
        <f t="shared" ref="E15" si="15">C15*0.9</f>
        <v>6201</v>
      </c>
      <c r="F15" s="16">
        <f t="shared" ref="F15" si="16">C15*0.85</f>
        <v>5856.5</v>
      </c>
      <c r="G15" s="8">
        <f t="shared" ref="G15" si="17">C15*0.8</f>
        <v>5512</v>
      </c>
      <c r="H15" s="63">
        <f t="shared" si="13"/>
        <v>5167.5</v>
      </c>
      <c r="I15" s="63"/>
      <c r="J15" s="2"/>
      <c r="K15" s="2"/>
      <c r="M15" s="107"/>
      <c r="N15" s="107"/>
      <c r="O15" s="107"/>
      <c r="P15" s="107"/>
      <c r="Q15" s="107"/>
      <c r="T15" s="2"/>
      <c r="U15" s="2"/>
      <c r="V15" s="5"/>
      <c r="W15" s="2"/>
      <c r="X15" s="2"/>
      <c r="Y15" t="s">
        <v>14</v>
      </c>
      <c r="AA15" s="16">
        <v>7832.9475000000002</v>
      </c>
      <c r="AB15" s="16">
        <v>7441.3001249999998</v>
      </c>
      <c r="AC15" s="8">
        <v>7049.6527500000002</v>
      </c>
      <c r="AD15" s="16">
        <v>6658.0053749999997</v>
      </c>
      <c r="AE15" s="8">
        <v>6266.3580000000002</v>
      </c>
      <c r="AH15" t="s">
        <v>14</v>
      </c>
      <c r="AI15" s="7">
        <f t="shared" si="5"/>
        <v>8851.25</v>
      </c>
      <c r="AJ15" s="7">
        <f t="shared" si="6"/>
        <v>8408.6875</v>
      </c>
      <c r="AK15" s="7">
        <f t="shared" si="7"/>
        <v>7966.125</v>
      </c>
      <c r="AL15" s="7">
        <f t="shared" si="8"/>
        <v>7523.5625</v>
      </c>
      <c r="AM15" s="7">
        <v>7081</v>
      </c>
    </row>
    <row r="16" spans="1:39">
      <c r="A16" t="s">
        <v>124</v>
      </c>
      <c r="C16" s="16">
        <v>7150</v>
      </c>
      <c r="D16" s="16">
        <f t="shared" ref="D16:D17" si="18">C16*0.95</f>
        <v>6792.5</v>
      </c>
      <c r="E16" s="8">
        <f t="shared" ref="E16:E17" si="19">C16*0.9</f>
        <v>6435</v>
      </c>
      <c r="F16" s="16">
        <f t="shared" ref="F16:F17" si="20">C16*0.85</f>
        <v>6077.5</v>
      </c>
      <c r="G16" s="8">
        <f t="shared" ref="G16:G17" si="21">C16*0.8</f>
        <v>5720</v>
      </c>
      <c r="H16" s="63">
        <f t="shared" si="13"/>
        <v>5362.5</v>
      </c>
      <c r="I16" s="63"/>
      <c r="J16" s="2"/>
      <c r="K16" s="2"/>
      <c r="M16" s="107"/>
      <c r="N16" s="107"/>
      <c r="O16" s="107"/>
      <c r="P16" s="107"/>
      <c r="Q16" s="107"/>
      <c r="U16" s="2"/>
      <c r="V16" s="2"/>
      <c r="W16" s="2"/>
      <c r="X16" s="2"/>
      <c r="Y16" t="s">
        <v>124</v>
      </c>
      <c r="AA16" s="16">
        <v>7832.9475000000002</v>
      </c>
      <c r="AB16" s="16">
        <v>7441.3001249999998</v>
      </c>
      <c r="AC16" s="8">
        <v>7049.6527500000002</v>
      </c>
      <c r="AD16" s="16">
        <v>6658.0053749999997</v>
      </c>
      <c r="AE16" s="8">
        <v>6700</v>
      </c>
      <c r="AI16" s="7"/>
      <c r="AJ16" s="7"/>
      <c r="AK16" s="7"/>
      <c r="AL16" s="7"/>
      <c r="AM16" s="7"/>
    </row>
    <row r="17" spans="1:39">
      <c r="A17" t="s">
        <v>15</v>
      </c>
      <c r="C17" s="16">
        <v>7200</v>
      </c>
      <c r="D17" s="16">
        <f t="shared" si="18"/>
        <v>6840</v>
      </c>
      <c r="E17" s="8">
        <f t="shared" si="19"/>
        <v>6480</v>
      </c>
      <c r="F17" s="16">
        <f t="shared" si="20"/>
        <v>6120</v>
      </c>
      <c r="G17" s="8">
        <f t="shared" si="21"/>
        <v>5760</v>
      </c>
      <c r="H17" s="63">
        <f t="shared" si="13"/>
        <v>5400</v>
      </c>
      <c r="I17" s="63"/>
      <c r="J17" s="2"/>
      <c r="K17" s="2"/>
      <c r="M17" s="107"/>
      <c r="N17" s="107"/>
      <c r="O17" s="107"/>
      <c r="P17" s="107"/>
      <c r="Q17" s="107"/>
      <c r="T17" s="2"/>
      <c r="U17" s="2"/>
      <c r="V17" s="2"/>
      <c r="W17" s="2"/>
      <c r="Y17" t="s">
        <v>15</v>
      </c>
      <c r="AA17" s="16">
        <v>8623.0625</v>
      </c>
      <c r="AB17" s="16">
        <v>8191.9093749999993</v>
      </c>
      <c r="AC17" s="8">
        <v>7760.7562500000004</v>
      </c>
      <c r="AD17" s="16">
        <v>7329.6031249999996</v>
      </c>
      <c r="AE17" s="8">
        <v>6898.45</v>
      </c>
      <c r="AH17" t="s">
        <v>15</v>
      </c>
      <c r="AI17" s="7">
        <f t="shared" si="5"/>
        <v>9578.75</v>
      </c>
      <c r="AJ17" s="7">
        <f t="shared" si="6"/>
        <v>9099.8125</v>
      </c>
      <c r="AK17" s="7">
        <f t="shared" si="7"/>
        <v>8620.875</v>
      </c>
      <c r="AL17" s="7">
        <f t="shared" si="8"/>
        <v>8141.9375</v>
      </c>
      <c r="AM17" s="7">
        <v>7663</v>
      </c>
    </row>
    <row r="18" spans="1:39">
      <c r="A18" t="s">
        <v>16</v>
      </c>
      <c r="C18" s="16">
        <v>8190</v>
      </c>
      <c r="D18" s="16">
        <f t="shared" ref="D18:D24" si="22">C18*0.95</f>
        <v>7780.5</v>
      </c>
      <c r="E18" s="8">
        <f t="shared" ref="E18:E24" si="23">C18*0.9</f>
        <v>7371</v>
      </c>
      <c r="F18" s="16">
        <f t="shared" ref="F18:F24" si="24">C18*0.85</f>
        <v>6961.5</v>
      </c>
      <c r="G18" s="8">
        <f t="shared" ref="G18:G24" si="25">C18*0.8</f>
        <v>6552</v>
      </c>
      <c r="H18" s="63">
        <f t="shared" si="13"/>
        <v>6142.5</v>
      </c>
      <c r="I18" s="63"/>
      <c r="J18" s="2"/>
      <c r="K18" s="2"/>
      <c r="M18" s="107"/>
      <c r="N18" s="107"/>
      <c r="O18" s="107"/>
      <c r="P18" s="107"/>
      <c r="Q18" s="107"/>
      <c r="Y18" t="s">
        <v>16</v>
      </c>
      <c r="AA18" s="16">
        <v>9449.3575000000001</v>
      </c>
      <c r="AB18" s="16">
        <v>8976.8896249999998</v>
      </c>
      <c r="AC18" s="8">
        <v>8504.4217499999995</v>
      </c>
      <c r="AD18" s="16">
        <v>8031.9538750000002</v>
      </c>
      <c r="AE18" s="8">
        <v>7559.4859999999999</v>
      </c>
      <c r="AH18" t="s">
        <v>16</v>
      </c>
      <c r="AI18" s="7">
        <f t="shared" si="5"/>
        <v>10791.25</v>
      </c>
      <c r="AJ18" s="7">
        <f t="shared" si="6"/>
        <v>10251.6875</v>
      </c>
      <c r="AK18" s="7">
        <f t="shared" si="7"/>
        <v>9712.125</v>
      </c>
      <c r="AL18" s="7">
        <f t="shared" si="8"/>
        <v>9172.5625</v>
      </c>
      <c r="AM18" s="7">
        <v>8633</v>
      </c>
    </row>
    <row r="19" spans="1:39">
      <c r="A19" t="s">
        <v>17</v>
      </c>
      <c r="C19" s="16">
        <v>10105</v>
      </c>
      <c r="D19" s="16">
        <f t="shared" si="22"/>
        <v>9599.75</v>
      </c>
      <c r="E19" s="8">
        <f t="shared" si="23"/>
        <v>9094.5</v>
      </c>
      <c r="F19" s="16">
        <f t="shared" si="24"/>
        <v>8589.25</v>
      </c>
      <c r="G19" s="8">
        <f t="shared" si="25"/>
        <v>8084</v>
      </c>
      <c r="H19" s="63">
        <f t="shared" si="13"/>
        <v>7578.75</v>
      </c>
      <c r="I19" s="63"/>
      <c r="J19" s="2"/>
      <c r="K19" s="2"/>
      <c r="M19" s="107"/>
      <c r="N19" s="107"/>
      <c r="O19" s="107"/>
      <c r="P19" s="107"/>
      <c r="Q19" s="107"/>
      <c r="Y19" t="s">
        <v>17</v>
      </c>
      <c r="AA19" s="16">
        <v>11878.499374999998</v>
      </c>
      <c r="AB19" s="16">
        <v>11284.574406249998</v>
      </c>
      <c r="AC19" s="8">
        <v>10690.649437499998</v>
      </c>
      <c r="AD19" s="16">
        <v>10096.724468749997</v>
      </c>
      <c r="AE19" s="8">
        <v>9502.7994999999992</v>
      </c>
      <c r="AH19" t="s">
        <v>17</v>
      </c>
      <c r="AI19" s="7">
        <f t="shared" si="5"/>
        <v>13937.5</v>
      </c>
      <c r="AJ19" s="7">
        <f t="shared" si="6"/>
        <v>13240.625</v>
      </c>
      <c r="AK19" s="7">
        <f t="shared" si="7"/>
        <v>12543.75</v>
      </c>
      <c r="AL19" s="7">
        <f t="shared" si="8"/>
        <v>11846.875</v>
      </c>
      <c r="AM19" s="7">
        <v>11150</v>
      </c>
    </row>
    <row r="20" spans="1:39">
      <c r="A20" t="s">
        <v>18</v>
      </c>
      <c r="C20" s="16">
        <v>10135</v>
      </c>
      <c r="D20" s="16">
        <f t="shared" si="22"/>
        <v>9628.25</v>
      </c>
      <c r="E20" s="8">
        <f t="shared" si="23"/>
        <v>9121.5</v>
      </c>
      <c r="F20" s="16">
        <f t="shared" si="24"/>
        <v>8614.75</v>
      </c>
      <c r="G20" s="8">
        <f t="shared" si="25"/>
        <v>8108</v>
      </c>
      <c r="H20" s="63">
        <f t="shared" si="13"/>
        <v>7601.25</v>
      </c>
      <c r="I20" s="63"/>
      <c r="J20" s="2"/>
      <c r="K20" s="2"/>
      <c r="M20" s="107"/>
      <c r="N20" s="107"/>
      <c r="O20" s="107"/>
      <c r="P20" s="107"/>
      <c r="Q20" s="107"/>
      <c r="Y20" t="s">
        <v>18</v>
      </c>
      <c r="AA20" s="16">
        <v>12312.021249999998</v>
      </c>
      <c r="AB20" s="16">
        <v>11696.420187499998</v>
      </c>
      <c r="AC20" s="8">
        <v>11080.819124999998</v>
      </c>
      <c r="AD20" s="16">
        <v>10465.218062499998</v>
      </c>
      <c r="AE20" s="8">
        <v>9849.6169999999984</v>
      </c>
      <c r="AH20" t="s">
        <v>18</v>
      </c>
      <c r="AI20" s="7">
        <f t="shared" si="5"/>
        <v>14307.5</v>
      </c>
      <c r="AJ20" s="7">
        <f t="shared" si="6"/>
        <v>13592.125</v>
      </c>
      <c r="AK20" s="7">
        <f t="shared" si="7"/>
        <v>12876.75</v>
      </c>
      <c r="AL20" s="7">
        <f t="shared" si="8"/>
        <v>12161.375</v>
      </c>
      <c r="AM20" s="7">
        <v>11446</v>
      </c>
    </row>
    <row r="21" spans="1:39">
      <c r="A21" t="s">
        <v>19</v>
      </c>
      <c r="C21" s="16">
        <v>15500</v>
      </c>
      <c r="D21" s="16">
        <f t="shared" si="22"/>
        <v>14725</v>
      </c>
      <c r="E21" s="8">
        <f t="shared" si="23"/>
        <v>13950</v>
      </c>
      <c r="F21" s="16">
        <f t="shared" si="24"/>
        <v>13175</v>
      </c>
      <c r="G21" s="8">
        <f t="shared" si="25"/>
        <v>12400</v>
      </c>
      <c r="H21" s="63">
        <f t="shared" si="13"/>
        <v>11625</v>
      </c>
      <c r="I21" s="63"/>
      <c r="J21" s="2"/>
      <c r="K21" s="2"/>
      <c r="M21" s="107"/>
      <c r="N21" s="107"/>
      <c r="O21" s="107"/>
      <c r="P21" s="107"/>
      <c r="Q21" s="107"/>
      <c r="Y21" t="s">
        <v>19</v>
      </c>
      <c r="AA21" s="16">
        <v>16924.399999999998</v>
      </c>
      <c r="AB21" s="16">
        <v>16078.179999999997</v>
      </c>
      <c r="AC21" s="8">
        <v>15231.96</v>
      </c>
      <c r="AD21" s="16">
        <v>14385.739999999998</v>
      </c>
      <c r="AE21" s="8">
        <v>13539.52</v>
      </c>
      <c r="AH21" t="s">
        <v>19</v>
      </c>
      <c r="AI21" s="7">
        <f t="shared" si="5"/>
        <v>19521.25</v>
      </c>
      <c r="AJ21" s="7">
        <f t="shared" si="6"/>
        <v>18545.1875</v>
      </c>
      <c r="AK21" s="7">
        <f t="shared" si="7"/>
        <v>17569.125</v>
      </c>
      <c r="AL21" s="7">
        <f t="shared" si="8"/>
        <v>16593.0625</v>
      </c>
      <c r="AM21" s="7">
        <v>15617</v>
      </c>
    </row>
    <row r="22" spans="1:39">
      <c r="A22" t="s">
        <v>20</v>
      </c>
      <c r="C22" s="16">
        <v>15700</v>
      </c>
      <c r="D22" s="16">
        <f t="shared" si="22"/>
        <v>14915</v>
      </c>
      <c r="E22" s="8">
        <f t="shared" si="23"/>
        <v>14130</v>
      </c>
      <c r="F22" s="16">
        <f t="shared" si="24"/>
        <v>13345</v>
      </c>
      <c r="G22" s="8">
        <f t="shared" si="25"/>
        <v>12560</v>
      </c>
      <c r="H22" s="63">
        <f t="shared" si="13"/>
        <v>11775</v>
      </c>
      <c r="I22" s="63"/>
      <c r="J22" s="2"/>
      <c r="K22" s="2"/>
      <c r="M22" s="107"/>
      <c r="N22" s="107"/>
      <c r="O22" s="107"/>
      <c r="P22" s="107"/>
      <c r="Q22" s="107"/>
      <c r="Y22" t="s">
        <v>20</v>
      </c>
      <c r="AA22" s="16">
        <v>17950.359375</v>
      </c>
      <c r="AB22" s="16">
        <v>17052.841406249998</v>
      </c>
      <c r="AC22" s="8">
        <v>16155.323437500001</v>
      </c>
      <c r="AD22" s="16">
        <v>15257.805468749999</v>
      </c>
      <c r="AE22" s="8">
        <v>14360.2875</v>
      </c>
      <c r="AH22" t="s">
        <v>20</v>
      </c>
      <c r="AI22" s="7">
        <f t="shared" si="5"/>
        <v>19625</v>
      </c>
      <c r="AJ22" s="7">
        <f t="shared" si="6"/>
        <v>18643.75</v>
      </c>
      <c r="AK22" s="7">
        <f t="shared" si="7"/>
        <v>17662.5</v>
      </c>
      <c r="AL22" s="7">
        <f t="shared" si="8"/>
        <v>16681.25</v>
      </c>
      <c r="AM22" s="7">
        <v>15700</v>
      </c>
    </row>
    <row r="23" spans="1:39">
      <c r="A23" t="s">
        <v>21</v>
      </c>
      <c r="C23" s="16">
        <v>15800</v>
      </c>
      <c r="D23" s="16">
        <f t="shared" si="22"/>
        <v>15010</v>
      </c>
      <c r="E23" s="8">
        <f t="shared" si="23"/>
        <v>14220</v>
      </c>
      <c r="F23" s="16">
        <f t="shared" si="24"/>
        <v>13430</v>
      </c>
      <c r="G23" s="8">
        <f t="shared" si="25"/>
        <v>12640</v>
      </c>
      <c r="H23" s="63">
        <f t="shared" si="13"/>
        <v>11850</v>
      </c>
      <c r="I23" s="63"/>
      <c r="J23" s="2"/>
      <c r="K23" s="2"/>
      <c r="M23" s="107"/>
      <c r="N23" s="107"/>
      <c r="O23" s="107"/>
      <c r="P23" s="107"/>
      <c r="Q23" s="107"/>
      <c r="T23" s="2"/>
      <c r="U23" s="2"/>
      <c r="V23" s="2"/>
      <c r="W23" s="2"/>
      <c r="X23" s="89"/>
      <c r="Y23" t="s">
        <v>21</v>
      </c>
      <c r="AA23" s="16">
        <v>18373.323124999999</v>
      </c>
      <c r="AB23" s="16">
        <v>17454.656968749998</v>
      </c>
      <c r="AC23" s="8">
        <v>16535.9908125</v>
      </c>
      <c r="AD23" s="16">
        <v>15617.324656249999</v>
      </c>
      <c r="AE23" s="8">
        <v>14698.658500000001</v>
      </c>
      <c r="AH23" t="s">
        <v>21</v>
      </c>
      <c r="AI23" s="7">
        <f t="shared" si="5"/>
        <v>19875</v>
      </c>
      <c r="AJ23" s="7">
        <f t="shared" si="6"/>
        <v>18881.25</v>
      </c>
      <c r="AK23" s="7">
        <f t="shared" si="7"/>
        <v>17887.5</v>
      </c>
      <c r="AL23" s="7">
        <f t="shared" si="8"/>
        <v>16893.75</v>
      </c>
      <c r="AM23" s="7">
        <v>15900</v>
      </c>
    </row>
    <row r="24" spans="1:39">
      <c r="A24" t="s">
        <v>44</v>
      </c>
      <c r="C24" s="16">
        <v>19500</v>
      </c>
      <c r="D24" s="16">
        <f t="shared" si="22"/>
        <v>18525</v>
      </c>
      <c r="E24" s="8">
        <f t="shared" si="23"/>
        <v>17550</v>
      </c>
      <c r="F24" s="16">
        <f t="shared" si="24"/>
        <v>16575</v>
      </c>
      <c r="G24" s="8">
        <f t="shared" si="25"/>
        <v>15600</v>
      </c>
      <c r="H24" s="63">
        <f t="shared" si="13"/>
        <v>14625</v>
      </c>
      <c r="I24" s="63"/>
      <c r="J24" s="2"/>
      <c r="K24" s="2"/>
      <c r="M24" s="107"/>
      <c r="N24" s="107"/>
      <c r="O24" s="107" t="s">
        <v>189</v>
      </c>
      <c r="P24" s="107"/>
      <c r="Q24" s="107"/>
      <c r="T24" s="7"/>
      <c r="U24" s="7"/>
      <c r="V24" s="7"/>
      <c r="W24" s="7"/>
      <c r="X24" s="7"/>
      <c r="Y24" t="s">
        <v>44</v>
      </c>
      <c r="AA24" s="16">
        <v>22628.859999999997</v>
      </c>
      <c r="AB24" s="16">
        <v>21497.416999999998</v>
      </c>
      <c r="AC24" s="8">
        <v>20365.973999999998</v>
      </c>
      <c r="AD24" s="16">
        <v>19234.530999999995</v>
      </c>
      <c r="AE24" s="8">
        <v>18103.088</v>
      </c>
      <c r="AH24" t="s">
        <v>44</v>
      </c>
      <c r="AI24" s="7">
        <f t="shared" si="5"/>
        <v>27375</v>
      </c>
      <c r="AJ24" s="7">
        <f t="shared" si="6"/>
        <v>26006.25</v>
      </c>
      <c r="AK24" s="7">
        <f t="shared" si="7"/>
        <v>24637.5</v>
      </c>
      <c r="AL24" s="7">
        <f t="shared" si="8"/>
        <v>23268.75</v>
      </c>
      <c r="AM24" s="7">
        <v>21900</v>
      </c>
    </row>
    <row r="25" spans="1:39">
      <c r="C25" s="10"/>
      <c r="D25" s="9"/>
      <c r="E25" s="9"/>
      <c r="F25" s="9"/>
      <c r="G25" s="9"/>
      <c r="H25" s="63"/>
      <c r="I25" s="63"/>
      <c r="AA25" s="10"/>
      <c r="AB25" s="9"/>
      <c r="AC25" s="9"/>
      <c r="AD25" s="9"/>
      <c r="AE25" s="9"/>
      <c r="AI25" s="10">
        <f>AM25/0.69</f>
        <v>0.14492753623188409</v>
      </c>
      <c r="AJ25" s="9">
        <v>0.03</v>
      </c>
      <c r="AK25" s="9">
        <v>0.06</v>
      </c>
      <c r="AL25" s="9">
        <v>0.08</v>
      </c>
      <c r="AM25" s="9">
        <v>0.1</v>
      </c>
    </row>
    <row r="26" spans="1:39">
      <c r="A26" t="s">
        <v>45</v>
      </c>
      <c r="C26" s="63">
        <v>19600</v>
      </c>
      <c r="D26" s="16">
        <f t="shared" ref="D26:D43" si="26">C26*0.95</f>
        <v>18620</v>
      </c>
      <c r="E26" s="8">
        <f t="shared" ref="E26:E43" si="27">C26*0.9</f>
        <v>17640</v>
      </c>
      <c r="F26" s="16">
        <f t="shared" ref="F26:F43" si="28">C26*0.85</f>
        <v>16660</v>
      </c>
      <c r="G26" s="8">
        <f t="shared" ref="G26:G43" si="29">C26*0.8</f>
        <v>15680</v>
      </c>
      <c r="H26" s="63">
        <f t="shared" ref="H26:H43" si="30">C26*0.75</f>
        <v>14700</v>
      </c>
      <c r="I26" s="63"/>
      <c r="J26" s="2"/>
      <c r="O26" s="63">
        <v>21293</v>
      </c>
      <c r="T26" t="s">
        <v>132</v>
      </c>
      <c r="U26">
        <f>S26*59</f>
        <v>0</v>
      </c>
      <c r="X26" s="2"/>
      <c r="Y26" t="s">
        <v>45</v>
      </c>
      <c r="AA26" s="63">
        <v>29870</v>
      </c>
      <c r="AB26" s="64">
        <f>AA26*0.88</f>
        <v>26285.599999999999</v>
      </c>
      <c r="AC26" s="64">
        <f>AA26*0.84</f>
        <v>25090.799999999999</v>
      </c>
      <c r="AD26" s="64">
        <f>AA26*0.8</f>
        <v>23896</v>
      </c>
      <c r="AE26" s="63">
        <f>AA26*0.76</f>
        <v>22701.200000000001</v>
      </c>
      <c r="AH26" t="s">
        <v>45</v>
      </c>
      <c r="AI26" s="7">
        <v>28900</v>
      </c>
      <c r="AJ26" s="7">
        <f>AI26*0.97</f>
        <v>28033</v>
      </c>
      <c r="AK26" s="7">
        <f>AI26*0.94</f>
        <v>27166</v>
      </c>
      <c r="AL26" s="7">
        <f>AI26*0.92</f>
        <v>26588</v>
      </c>
      <c r="AM26" s="7">
        <f>AI26*0.9</f>
        <v>26010</v>
      </c>
    </row>
    <row r="27" spans="1:39">
      <c r="A27" t="s">
        <v>46</v>
      </c>
      <c r="C27" s="63">
        <v>24700</v>
      </c>
      <c r="D27" s="16">
        <f t="shared" si="26"/>
        <v>23465</v>
      </c>
      <c r="E27" s="8">
        <f t="shared" si="27"/>
        <v>22230</v>
      </c>
      <c r="F27" s="16">
        <f t="shared" si="28"/>
        <v>20995</v>
      </c>
      <c r="G27" s="8">
        <f t="shared" si="29"/>
        <v>19760</v>
      </c>
      <c r="H27" s="63">
        <f t="shared" si="30"/>
        <v>18525</v>
      </c>
      <c r="I27" s="63"/>
      <c r="J27" s="2"/>
      <c r="O27" s="63">
        <v>27495</v>
      </c>
      <c r="T27" t="s">
        <v>133</v>
      </c>
      <c r="U27">
        <f t="shared" ref="U27:U28" si="31">S27*59</f>
        <v>0</v>
      </c>
      <c r="X27" s="2"/>
      <c r="Y27" t="s">
        <v>46</v>
      </c>
      <c r="AA27" s="63">
        <v>32640</v>
      </c>
      <c r="AB27" s="64">
        <f t="shared" ref="AB27:AB33" si="32">AA27*0.88</f>
        <v>28723.200000000001</v>
      </c>
      <c r="AC27" s="64">
        <f t="shared" ref="AC27:AC33" si="33">AA27*0.84</f>
        <v>27417.599999999999</v>
      </c>
      <c r="AD27" s="64">
        <f t="shared" ref="AD27:AD33" si="34">AA27*0.8</f>
        <v>26112</v>
      </c>
      <c r="AE27" s="63">
        <f t="shared" ref="AE27:AE33" si="35">AA27*0.76</f>
        <v>24806.400000000001</v>
      </c>
      <c r="AH27" t="s">
        <v>46</v>
      </c>
      <c r="AI27" s="7">
        <v>32100</v>
      </c>
      <c r="AJ27" s="7">
        <f t="shared" ref="AJ27:AJ29" si="36">AI27*0.97</f>
        <v>31137</v>
      </c>
      <c r="AK27" s="7">
        <f t="shared" ref="AK27:AK29" si="37">AI27*0.94</f>
        <v>30174</v>
      </c>
      <c r="AL27" s="7">
        <f t="shared" ref="AL27:AL29" si="38">AI27*0.92</f>
        <v>29532</v>
      </c>
      <c r="AM27" s="7">
        <f t="shared" ref="AM27:AM29" si="39">AI27*0.9</f>
        <v>28890</v>
      </c>
    </row>
    <row r="28" spans="1:39">
      <c r="A28" t="s">
        <v>48</v>
      </c>
      <c r="C28" s="63">
        <v>26575</v>
      </c>
      <c r="D28" s="16">
        <f t="shared" si="26"/>
        <v>25246.25</v>
      </c>
      <c r="E28" s="8">
        <f t="shared" si="27"/>
        <v>23917.5</v>
      </c>
      <c r="F28" s="16">
        <f t="shared" si="28"/>
        <v>22588.75</v>
      </c>
      <c r="G28" s="8">
        <f t="shared" si="29"/>
        <v>21260</v>
      </c>
      <c r="H28" s="63">
        <f t="shared" si="30"/>
        <v>19931.25</v>
      </c>
      <c r="I28" s="63"/>
      <c r="J28" s="2"/>
      <c r="O28" s="63">
        <v>28225</v>
      </c>
      <c r="T28" t="s">
        <v>147</v>
      </c>
      <c r="U28">
        <f t="shared" si="31"/>
        <v>0</v>
      </c>
      <c r="X28" s="2"/>
      <c r="Y28" t="s">
        <v>48</v>
      </c>
      <c r="AA28" s="63">
        <v>38200</v>
      </c>
      <c r="AB28" s="64">
        <f t="shared" si="32"/>
        <v>33616</v>
      </c>
      <c r="AC28" s="64">
        <f t="shared" si="33"/>
        <v>32088</v>
      </c>
      <c r="AD28" s="64">
        <f t="shared" si="34"/>
        <v>30560</v>
      </c>
      <c r="AE28" s="63">
        <f t="shared" si="35"/>
        <v>29032</v>
      </c>
      <c r="AI28" s="7"/>
      <c r="AJ28" s="7"/>
      <c r="AK28" s="7"/>
      <c r="AL28" s="7"/>
      <c r="AM28" s="7"/>
    </row>
    <row r="29" spans="1:39">
      <c r="A29" t="s">
        <v>47</v>
      </c>
      <c r="C29" s="63">
        <v>26875</v>
      </c>
      <c r="D29" s="16">
        <f t="shared" si="26"/>
        <v>25531.25</v>
      </c>
      <c r="E29" s="8">
        <f t="shared" si="27"/>
        <v>24187.5</v>
      </c>
      <c r="F29" s="16">
        <f t="shared" si="28"/>
        <v>22843.75</v>
      </c>
      <c r="G29" s="8">
        <f t="shared" si="29"/>
        <v>21500</v>
      </c>
      <c r="H29" s="63">
        <f t="shared" si="30"/>
        <v>20156.25</v>
      </c>
      <c r="I29" s="63"/>
      <c r="J29" s="2"/>
      <c r="O29" s="63">
        <v>29224</v>
      </c>
      <c r="T29" t="s">
        <v>134</v>
      </c>
      <c r="U29">
        <f t="shared" ref="U29:U42" si="40">S29*59</f>
        <v>0</v>
      </c>
      <c r="X29" s="2"/>
      <c r="Y29" t="s">
        <v>47</v>
      </c>
      <c r="AA29" s="63">
        <v>38300</v>
      </c>
      <c r="AB29" s="64">
        <f t="shared" si="32"/>
        <v>33704</v>
      </c>
      <c r="AC29" s="64">
        <f t="shared" si="33"/>
        <v>32172</v>
      </c>
      <c r="AD29" s="64">
        <f t="shared" si="34"/>
        <v>30640</v>
      </c>
      <c r="AE29" s="63">
        <f t="shared" si="35"/>
        <v>29108</v>
      </c>
      <c r="AH29" t="s">
        <v>47</v>
      </c>
      <c r="AI29" s="7">
        <v>38750</v>
      </c>
      <c r="AJ29" s="7">
        <f t="shared" si="36"/>
        <v>37587.5</v>
      </c>
      <c r="AK29" s="7">
        <f t="shared" si="37"/>
        <v>36425</v>
      </c>
      <c r="AL29" s="7">
        <f t="shared" si="38"/>
        <v>35650</v>
      </c>
      <c r="AM29" s="7">
        <f t="shared" si="39"/>
        <v>34875</v>
      </c>
    </row>
    <row r="30" spans="1:39">
      <c r="A30" t="s">
        <v>49</v>
      </c>
      <c r="C30" s="63">
        <v>30200</v>
      </c>
      <c r="D30" s="16">
        <f t="shared" si="26"/>
        <v>28690</v>
      </c>
      <c r="E30" s="8">
        <f t="shared" si="27"/>
        <v>27180</v>
      </c>
      <c r="F30" s="16">
        <f t="shared" si="28"/>
        <v>25670</v>
      </c>
      <c r="G30" s="8">
        <f t="shared" si="29"/>
        <v>24160</v>
      </c>
      <c r="H30" s="63">
        <f t="shared" si="30"/>
        <v>22650</v>
      </c>
      <c r="I30" s="63"/>
      <c r="J30" s="2"/>
      <c r="O30" s="63">
        <v>32845</v>
      </c>
      <c r="T30" t="s">
        <v>131</v>
      </c>
      <c r="U30">
        <f t="shared" si="40"/>
        <v>0</v>
      </c>
      <c r="X30" s="2"/>
      <c r="Y30" t="s">
        <v>49</v>
      </c>
      <c r="AA30" s="63">
        <v>42350</v>
      </c>
      <c r="AB30" s="64">
        <f t="shared" si="32"/>
        <v>37268</v>
      </c>
      <c r="AC30" s="64">
        <f t="shared" si="33"/>
        <v>35574</v>
      </c>
      <c r="AD30" s="64">
        <f t="shared" si="34"/>
        <v>33880</v>
      </c>
      <c r="AE30" s="63">
        <f t="shared" si="35"/>
        <v>32186</v>
      </c>
      <c r="AH30" t="s">
        <v>49</v>
      </c>
      <c r="AI30" s="7">
        <v>45400</v>
      </c>
      <c r="AJ30" s="7">
        <f t="shared" ref="AJ30:AJ39" si="41">AI30*0.97</f>
        <v>44038</v>
      </c>
      <c r="AK30" s="7">
        <f t="shared" ref="AK30:AK39" si="42">AI30*0.94</f>
        <v>42676</v>
      </c>
      <c r="AL30" s="7">
        <f t="shared" ref="AL30:AL39" si="43">AI30*0.92</f>
        <v>41768</v>
      </c>
      <c r="AM30" s="7">
        <f t="shared" ref="AM30:AM39" si="44">AI30*0.9</f>
        <v>40860</v>
      </c>
    </row>
    <row r="31" spans="1:39">
      <c r="A31" t="s">
        <v>50</v>
      </c>
      <c r="C31" s="63">
        <v>34500</v>
      </c>
      <c r="D31" s="16">
        <f t="shared" si="26"/>
        <v>32775</v>
      </c>
      <c r="E31" s="8">
        <f t="shared" si="27"/>
        <v>31050</v>
      </c>
      <c r="F31" s="16">
        <f t="shared" si="28"/>
        <v>29325</v>
      </c>
      <c r="G31" s="8">
        <f t="shared" si="29"/>
        <v>27600</v>
      </c>
      <c r="H31" s="63">
        <f t="shared" si="30"/>
        <v>25875</v>
      </c>
      <c r="I31" s="63"/>
      <c r="J31" s="2"/>
      <c r="O31" s="63">
        <v>34569</v>
      </c>
      <c r="T31" t="s">
        <v>135</v>
      </c>
      <c r="U31">
        <f t="shared" si="40"/>
        <v>0</v>
      </c>
      <c r="X31" s="2"/>
      <c r="Y31" t="s">
        <v>50</v>
      </c>
      <c r="AA31" s="63">
        <v>46300</v>
      </c>
      <c r="AB31" s="64">
        <f t="shared" si="32"/>
        <v>40744</v>
      </c>
      <c r="AC31" s="64">
        <f t="shared" si="33"/>
        <v>38892</v>
      </c>
      <c r="AD31" s="64">
        <f t="shared" si="34"/>
        <v>37040</v>
      </c>
      <c r="AE31" s="63">
        <f t="shared" si="35"/>
        <v>35188</v>
      </c>
      <c r="AH31" t="s">
        <v>50</v>
      </c>
      <c r="AI31" s="7">
        <v>47950</v>
      </c>
      <c r="AJ31" s="7">
        <f t="shared" si="41"/>
        <v>46511.5</v>
      </c>
      <c r="AK31" s="7">
        <f t="shared" si="42"/>
        <v>45073</v>
      </c>
      <c r="AL31" s="7">
        <f t="shared" si="43"/>
        <v>44114</v>
      </c>
      <c r="AM31" s="7">
        <f t="shared" si="44"/>
        <v>43155</v>
      </c>
    </row>
    <row r="32" spans="1:39">
      <c r="A32" t="s">
        <v>51</v>
      </c>
      <c r="C32" s="63">
        <v>37890</v>
      </c>
      <c r="D32" s="16">
        <f t="shared" si="26"/>
        <v>35995.5</v>
      </c>
      <c r="E32" s="8">
        <f t="shared" si="27"/>
        <v>34101</v>
      </c>
      <c r="F32" s="16">
        <f t="shared" si="28"/>
        <v>32206.5</v>
      </c>
      <c r="G32" s="8">
        <f t="shared" si="29"/>
        <v>30312</v>
      </c>
      <c r="H32" s="63">
        <f t="shared" si="30"/>
        <v>28417.5</v>
      </c>
      <c r="I32" s="63"/>
      <c r="J32" s="2"/>
      <c r="O32" s="63">
        <v>41293</v>
      </c>
      <c r="T32" t="s">
        <v>136</v>
      </c>
      <c r="U32">
        <f t="shared" si="40"/>
        <v>0</v>
      </c>
      <c r="V32">
        <f>U33*0.75</f>
        <v>0</v>
      </c>
      <c r="X32" s="2"/>
      <c r="Y32" t="s">
        <v>51</v>
      </c>
      <c r="AA32" s="63">
        <v>51100</v>
      </c>
      <c r="AB32" s="64">
        <f t="shared" si="32"/>
        <v>44968</v>
      </c>
      <c r="AC32" s="64">
        <f t="shared" si="33"/>
        <v>42924</v>
      </c>
      <c r="AD32" s="64">
        <f t="shared" si="34"/>
        <v>40880</v>
      </c>
      <c r="AE32" s="63">
        <f t="shared" si="35"/>
        <v>38836</v>
      </c>
      <c r="AH32" t="s">
        <v>51</v>
      </c>
      <c r="AI32" s="7">
        <v>53100</v>
      </c>
      <c r="AJ32" s="7">
        <f t="shared" si="41"/>
        <v>51507</v>
      </c>
      <c r="AK32" s="7">
        <f t="shared" si="42"/>
        <v>49914</v>
      </c>
      <c r="AL32" s="7">
        <f t="shared" si="43"/>
        <v>48852</v>
      </c>
      <c r="AM32" s="7">
        <f t="shared" si="44"/>
        <v>47790</v>
      </c>
    </row>
    <row r="33" spans="1:39">
      <c r="A33" t="s">
        <v>52</v>
      </c>
      <c r="C33" s="63">
        <v>44850</v>
      </c>
      <c r="D33" s="16">
        <f t="shared" si="26"/>
        <v>42607.5</v>
      </c>
      <c r="E33" s="8">
        <f t="shared" si="27"/>
        <v>40365</v>
      </c>
      <c r="F33" s="16">
        <f t="shared" si="28"/>
        <v>38122.5</v>
      </c>
      <c r="G33" s="8">
        <f t="shared" si="29"/>
        <v>35880</v>
      </c>
      <c r="H33" s="63">
        <f t="shared" si="30"/>
        <v>33637.5</v>
      </c>
      <c r="I33" s="63"/>
      <c r="J33" s="2"/>
      <c r="O33" s="63">
        <v>45948</v>
      </c>
      <c r="T33" t="s">
        <v>137</v>
      </c>
      <c r="U33">
        <f t="shared" si="40"/>
        <v>0</v>
      </c>
      <c r="X33" s="2"/>
      <c r="Y33" t="s">
        <v>52</v>
      </c>
      <c r="AA33" s="63">
        <v>58150</v>
      </c>
      <c r="AB33" s="64">
        <f t="shared" si="32"/>
        <v>51172</v>
      </c>
      <c r="AC33" s="64">
        <f t="shared" si="33"/>
        <v>48846</v>
      </c>
      <c r="AD33" s="64">
        <f t="shared" si="34"/>
        <v>46520</v>
      </c>
      <c r="AE33" s="63">
        <f t="shared" si="35"/>
        <v>44194</v>
      </c>
      <c r="AH33" t="s">
        <v>52</v>
      </c>
      <c r="AI33" s="7">
        <v>63150</v>
      </c>
      <c r="AJ33" s="7">
        <f t="shared" si="41"/>
        <v>61255.5</v>
      </c>
      <c r="AK33" s="7">
        <f t="shared" si="42"/>
        <v>59361</v>
      </c>
      <c r="AL33" s="7">
        <f t="shared" si="43"/>
        <v>58098</v>
      </c>
      <c r="AM33" s="7">
        <f t="shared" si="44"/>
        <v>56835</v>
      </c>
    </row>
    <row r="34" spans="1:39">
      <c r="A34" t="s">
        <v>56</v>
      </c>
      <c r="C34" s="63">
        <v>47600</v>
      </c>
      <c r="D34" s="16">
        <f t="shared" si="26"/>
        <v>45220</v>
      </c>
      <c r="E34" s="8">
        <f t="shared" si="27"/>
        <v>42840</v>
      </c>
      <c r="F34" s="16">
        <f t="shared" si="28"/>
        <v>40460</v>
      </c>
      <c r="G34" s="8">
        <f t="shared" si="29"/>
        <v>38080</v>
      </c>
      <c r="H34" s="63">
        <f t="shared" si="30"/>
        <v>35700</v>
      </c>
      <c r="I34" s="63"/>
      <c r="J34" s="2"/>
      <c r="O34" s="63">
        <v>56823</v>
      </c>
      <c r="T34" t="s">
        <v>138</v>
      </c>
      <c r="U34">
        <f t="shared" si="40"/>
        <v>0</v>
      </c>
      <c r="X34" s="2"/>
      <c r="Y34" t="s">
        <v>56</v>
      </c>
      <c r="AA34" s="63"/>
      <c r="AB34" s="64"/>
      <c r="AC34" s="64"/>
      <c r="AD34" s="64"/>
      <c r="AE34" s="63"/>
      <c r="AI34" s="7"/>
      <c r="AJ34" s="7"/>
      <c r="AK34" s="7"/>
      <c r="AL34" s="7"/>
      <c r="AM34" s="7"/>
    </row>
    <row r="35" spans="1:39">
      <c r="A35" t="s">
        <v>53</v>
      </c>
      <c r="C35" s="63">
        <v>48700</v>
      </c>
      <c r="D35" s="16">
        <f t="shared" si="26"/>
        <v>46265</v>
      </c>
      <c r="E35" s="8">
        <f t="shared" si="27"/>
        <v>43830</v>
      </c>
      <c r="F35" s="16">
        <f t="shared" si="28"/>
        <v>41395</v>
      </c>
      <c r="G35" s="8">
        <f t="shared" si="29"/>
        <v>38960</v>
      </c>
      <c r="H35" s="63">
        <f t="shared" si="30"/>
        <v>36525</v>
      </c>
      <c r="I35" s="63"/>
      <c r="J35" s="2"/>
      <c r="O35" s="63">
        <v>57759</v>
      </c>
      <c r="T35" t="s">
        <v>139</v>
      </c>
      <c r="U35">
        <f t="shared" si="40"/>
        <v>0</v>
      </c>
      <c r="X35" s="2"/>
      <c r="Y35" t="s">
        <v>53</v>
      </c>
      <c r="AA35" s="63">
        <v>67170</v>
      </c>
      <c r="AB35" s="64">
        <f t="shared" ref="AB35:AB36" si="45">AA35*0.88</f>
        <v>59109.599999999999</v>
      </c>
      <c r="AC35" s="64">
        <f t="shared" ref="AC35:AC36" si="46">AA35*0.84</f>
        <v>56422.799999999996</v>
      </c>
      <c r="AD35" s="64">
        <f t="shared" ref="AD35:AD36" si="47">AA35*0.8</f>
        <v>53736</v>
      </c>
      <c r="AE35" s="63">
        <f t="shared" ref="AE35:AE36" si="48">AA35*0.76</f>
        <v>51049.2</v>
      </c>
      <c r="AH35" t="s">
        <v>53</v>
      </c>
      <c r="AI35" s="7">
        <v>87700</v>
      </c>
      <c r="AJ35" s="7">
        <f t="shared" si="41"/>
        <v>85069</v>
      </c>
      <c r="AK35" s="7">
        <f t="shared" si="42"/>
        <v>82438</v>
      </c>
      <c r="AL35" s="7">
        <f t="shared" si="43"/>
        <v>80684</v>
      </c>
      <c r="AM35" s="7">
        <f t="shared" si="44"/>
        <v>78930</v>
      </c>
    </row>
    <row r="36" spans="1:39">
      <c r="A36" t="s">
        <v>54</v>
      </c>
      <c r="C36" s="63">
        <v>50550</v>
      </c>
      <c r="D36" s="16">
        <f t="shared" si="26"/>
        <v>48022.5</v>
      </c>
      <c r="E36" s="8">
        <f t="shared" si="27"/>
        <v>45495</v>
      </c>
      <c r="F36" s="16">
        <f t="shared" si="28"/>
        <v>42967.5</v>
      </c>
      <c r="G36" s="8">
        <f t="shared" si="29"/>
        <v>40440</v>
      </c>
      <c r="H36" s="63">
        <f t="shared" si="30"/>
        <v>37912.5</v>
      </c>
      <c r="I36" s="63"/>
      <c r="J36" s="2"/>
      <c r="O36" s="63">
        <v>61638</v>
      </c>
      <c r="T36" t="s">
        <v>140</v>
      </c>
      <c r="U36">
        <f t="shared" si="40"/>
        <v>0</v>
      </c>
      <c r="V36">
        <f>22500*1.1*1.18</f>
        <v>29205.000000000004</v>
      </c>
      <c r="X36" s="2"/>
      <c r="Y36" t="s">
        <v>54</v>
      </c>
      <c r="AA36" s="63">
        <v>79170</v>
      </c>
      <c r="AB36" s="64">
        <f t="shared" si="45"/>
        <v>69669.600000000006</v>
      </c>
      <c r="AC36" s="64">
        <f t="shared" si="46"/>
        <v>66502.8</v>
      </c>
      <c r="AD36" s="64">
        <f t="shared" si="47"/>
        <v>63336</v>
      </c>
      <c r="AE36" s="63">
        <f t="shared" si="48"/>
        <v>60169.2</v>
      </c>
      <c r="AH36" t="s">
        <v>54</v>
      </c>
      <c r="AI36" s="7">
        <v>91500</v>
      </c>
      <c r="AJ36" s="7">
        <f t="shared" si="41"/>
        <v>88755</v>
      </c>
      <c r="AK36" s="7">
        <f t="shared" si="42"/>
        <v>86010</v>
      </c>
      <c r="AL36" s="7">
        <f t="shared" si="43"/>
        <v>84180</v>
      </c>
      <c r="AM36" s="7">
        <f t="shared" si="44"/>
        <v>82350</v>
      </c>
    </row>
    <row r="37" spans="1:39">
      <c r="A37" t="s">
        <v>148</v>
      </c>
      <c r="C37" s="63">
        <v>59990</v>
      </c>
      <c r="D37" s="16">
        <f t="shared" si="26"/>
        <v>56990.5</v>
      </c>
      <c r="E37" s="8">
        <f t="shared" si="27"/>
        <v>53991</v>
      </c>
      <c r="F37" s="16">
        <f t="shared" si="28"/>
        <v>50991.5</v>
      </c>
      <c r="G37" s="8">
        <f t="shared" si="29"/>
        <v>47992</v>
      </c>
      <c r="H37" s="63">
        <f t="shared" si="30"/>
        <v>44992.5</v>
      </c>
      <c r="I37" s="63"/>
      <c r="J37" s="2"/>
      <c r="O37" s="63">
        <v>65985</v>
      </c>
      <c r="T37" t="s">
        <v>141</v>
      </c>
      <c r="U37">
        <f t="shared" si="40"/>
        <v>0</v>
      </c>
      <c r="X37" s="2"/>
      <c r="Y37" t="s">
        <v>148</v>
      </c>
      <c r="AH37" t="s">
        <v>55</v>
      </c>
      <c r="AI37" s="7">
        <v>99990</v>
      </c>
      <c r="AJ37" s="7">
        <f t="shared" si="41"/>
        <v>96990.3</v>
      </c>
      <c r="AK37" s="7">
        <f t="shared" si="42"/>
        <v>93990.599999999991</v>
      </c>
      <c r="AL37" s="7">
        <f t="shared" si="43"/>
        <v>91990.8</v>
      </c>
      <c r="AM37" s="7">
        <f t="shared" si="44"/>
        <v>89991</v>
      </c>
    </row>
    <row r="38" spans="1:39">
      <c r="A38" t="s">
        <v>55</v>
      </c>
      <c r="C38" s="63">
        <v>65150</v>
      </c>
      <c r="D38" s="16">
        <f t="shared" si="26"/>
        <v>61892.5</v>
      </c>
      <c r="E38" s="8">
        <f t="shared" si="27"/>
        <v>58635</v>
      </c>
      <c r="F38" s="16">
        <f t="shared" si="28"/>
        <v>55377.5</v>
      </c>
      <c r="G38" s="8">
        <f t="shared" si="29"/>
        <v>52120</v>
      </c>
      <c r="H38" s="63">
        <f t="shared" si="30"/>
        <v>48862.5</v>
      </c>
      <c r="I38" s="63"/>
      <c r="J38" s="2"/>
      <c r="O38" s="63">
        <v>67155</v>
      </c>
      <c r="T38" t="s">
        <v>142</v>
      </c>
      <c r="U38">
        <f t="shared" si="40"/>
        <v>0</v>
      </c>
      <c r="V38">
        <v>34700</v>
      </c>
      <c r="X38" s="2"/>
      <c r="Y38" t="s">
        <v>55</v>
      </c>
      <c r="AA38" s="63">
        <v>84700</v>
      </c>
      <c r="AB38" s="64">
        <f>AA38*0.88</f>
        <v>74536</v>
      </c>
      <c r="AC38" s="64">
        <f>AA38*0.84</f>
        <v>71148</v>
      </c>
      <c r="AD38" s="64">
        <f>AA38*0.8</f>
        <v>67760</v>
      </c>
      <c r="AE38" s="63">
        <f>AA38*0.76</f>
        <v>64372</v>
      </c>
      <c r="AH38" t="s">
        <v>60</v>
      </c>
      <c r="AI38" s="7">
        <v>105400</v>
      </c>
      <c r="AJ38" s="7">
        <f t="shared" si="41"/>
        <v>102238</v>
      </c>
      <c r="AK38" s="7">
        <f t="shared" si="42"/>
        <v>99076</v>
      </c>
      <c r="AL38" s="7">
        <f t="shared" si="43"/>
        <v>96968</v>
      </c>
      <c r="AM38" s="7">
        <f t="shared" si="44"/>
        <v>94860</v>
      </c>
    </row>
    <row r="39" spans="1:39">
      <c r="A39" t="s">
        <v>60</v>
      </c>
      <c r="C39" s="63">
        <v>68250</v>
      </c>
      <c r="D39" s="16">
        <f t="shared" si="26"/>
        <v>64837.5</v>
      </c>
      <c r="E39" s="8">
        <f t="shared" si="27"/>
        <v>61425</v>
      </c>
      <c r="F39" s="16">
        <f t="shared" si="28"/>
        <v>58012.5</v>
      </c>
      <c r="G39" s="8">
        <f t="shared" si="29"/>
        <v>54600</v>
      </c>
      <c r="H39" s="63">
        <f t="shared" si="30"/>
        <v>51187.5</v>
      </c>
      <c r="I39" s="63"/>
      <c r="J39" s="2"/>
      <c r="O39" s="63">
        <v>77327</v>
      </c>
      <c r="T39" t="s">
        <v>143</v>
      </c>
      <c r="U39">
        <f t="shared" si="40"/>
        <v>0</v>
      </c>
      <c r="X39" s="2"/>
      <c r="Y39" t="s">
        <v>60</v>
      </c>
      <c r="AA39" s="63">
        <v>95350</v>
      </c>
      <c r="AB39" s="64">
        <f>AA39*0.88</f>
        <v>83908</v>
      </c>
      <c r="AC39" s="64">
        <f>AA39*0.84</f>
        <v>80094</v>
      </c>
      <c r="AD39" s="64">
        <f>AA39*0.8</f>
        <v>76280</v>
      </c>
      <c r="AE39" s="63">
        <f>AA39*0.76</f>
        <v>72466</v>
      </c>
      <c r="AH39" t="s">
        <v>57</v>
      </c>
      <c r="AI39" s="7">
        <v>121000</v>
      </c>
      <c r="AJ39" s="7">
        <f t="shared" si="41"/>
        <v>117370</v>
      </c>
      <c r="AK39" s="7">
        <f t="shared" si="42"/>
        <v>113740</v>
      </c>
      <c r="AL39" s="7">
        <f t="shared" si="43"/>
        <v>111320</v>
      </c>
      <c r="AM39" s="7">
        <f t="shared" si="44"/>
        <v>108900</v>
      </c>
    </row>
    <row r="40" spans="1:39">
      <c r="A40" t="s">
        <v>57</v>
      </c>
      <c r="C40" s="63">
        <v>71710</v>
      </c>
      <c r="D40" s="16">
        <f t="shared" si="26"/>
        <v>68124.5</v>
      </c>
      <c r="E40" s="8">
        <f t="shared" si="27"/>
        <v>64539</v>
      </c>
      <c r="F40" s="16">
        <f t="shared" si="28"/>
        <v>60953.5</v>
      </c>
      <c r="G40" s="8">
        <f t="shared" si="29"/>
        <v>57368</v>
      </c>
      <c r="H40" s="63">
        <f t="shared" si="30"/>
        <v>53782.5</v>
      </c>
      <c r="I40" s="63"/>
      <c r="J40" s="2"/>
      <c r="O40" s="63">
        <v>78569</v>
      </c>
      <c r="T40" t="s">
        <v>144</v>
      </c>
      <c r="U40">
        <f t="shared" si="40"/>
        <v>0</v>
      </c>
      <c r="V40">
        <f>V38-V36</f>
        <v>5494.9999999999964</v>
      </c>
      <c r="X40" s="2"/>
      <c r="Y40" t="s">
        <v>57</v>
      </c>
      <c r="AA40" s="63">
        <v>98100</v>
      </c>
      <c r="AB40" s="64">
        <f>AA40*0.88</f>
        <v>86328</v>
      </c>
      <c r="AC40" s="64">
        <f>AA40*0.84</f>
        <v>82404</v>
      </c>
      <c r="AD40" s="64">
        <f>AA40*0.8</f>
        <v>78480</v>
      </c>
      <c r="AE40" s="63">
        <f>AA40*0.76</f>
        <v>74556</v>
      </c>
      <c r="AH40" t="s">
        <v>62</v>
      </c>
    </row>
    <row r="41" spans="1:39">
      <c r="A41" t="s">
        <v>62</v>
      </c>
      <c r="C41" s="63">
        <v>134410</v>
      </c>
      <c r="D41" s="16">
        <f t="shared" si="26"/>
        <v>127689.5</v>
      </c>
      <c r="E41" s="8">
        <f t="shared" si="27"/>
        <v>120969</v>
      </c>
      <c r="F41" s="16">
        <f t="shared" si="28"/>
        <v>114248.5</v>
      </c>
      <c r="G41" s="8">
        <f t="shared" si="29"/>
        <v>107528</v>
      </c>
      <c r="H41" s="63">
        <f t="shared" si="30"/>
        <v>100807.5</v>
      </c>
      <c r="I41" s="63"/>
      <c r="J41" s="2"/>
      <c r="O41" s="63">
        <v>134410</v>
      </c>
      <c r="T41" t="s">
        <v>145</v>
      </c>
      <c r="U41">
        <f t="shared" si="40"/>
        <v>0</v>
      </c>
      <c r="W41" s="6"/>
      <c r="X41" s="6"/>
      <c r="Y41" t="s">
        <v>127</v>
      </c>
      <c r="AA41" s="63">
        <v>154460</v>
      </c>
      <c r="AB41" s="64">
        <f>AA41*0.88</f>
        <v>135924.79999999999</v>
      </c>
      <c r="AC41" s="64">
        <f>AA41*0.84</f>
        <v>129746.4</v>
      </c>
      <c r="AD41" s="64">
        <f>AA41*0.8</f>
        <v>123568</v>
      </c>
      <c r="AE41" s="63">
        <f>AA41*0.76</f>
        <v>117389.6</v>
      </c>
    </row>
    <row r="42" spans="1:39">
      <c r="A42" t="s">
        <v>128</v>
      </c>
      <c r="C42" s="63">
        <v>146673</v>
      </c>
      <c r="D42" s="16">
        <f t="shared" si="26"/>
        <v>139339.35</v>
      </c>
      <c r="E42" s="8">
        <f t="shared" si="27"/>
        <v>132005.70000000001</v>
      </c>
      <c r="F42" s="16">
        <f t="shared" si="28"/>
        <v>124672.05</v>
      </c>
      <c r="G42" s="8">
        <f t="shared" si="29"/>
        <v>117338.40000000001</v>
      </c>
      <c r="H42" s="63">
        <f t="shared" si="30"/>
        <v>110004.75</v>
      </c>
      <c r="I42" s="63"/>
      <c r="J42" s="2"/>
      <c r="K42" s="4"/>
      <c r="O42" s="63">
        <v>146673</v>
      </c>
      <c r="T42" t="s">
        <v>146</v>
      </c>
      <c r="U42">
        <f t="shared" si="40"/>
        <v>0</v>
      </c>
      <c r="V42" s="4"/>
      <c r="W42" s="4"/>
      <c r="X42" s="4"/>
      <c r="Y42" t="s">
        <v>128</v>
      </c>
      <c r="AA42" s="7">
        <v>155448.05499999996</v>
      </c>
      <c r="AB42" s="7">
        <v>147675.65224999996</v>
      </c>
      <c r="AC42" s="7">
        <v>139903.24949999998</v>
      </c>
      <c r="AD42" s="7">
        <v>132130.84674999997</v>
      </c>
      <c r="AE42" s="7">
        <v>124358.44399999997</v>
      </c>
    </row>
    <row r="43" spans="1:39">
      <c r="A43" t="s">
        <v>185</v>
      </c>
      <c r="C43" s="63">
        <v>157365</v>
      </c>
      <c r="D43" s="16">
        <f t="shared" si="26"/>
        <v>149496.75</v>
      </c>
      <c r="E43" s="8">
        <f t="shared" si="27"/>
        <v>141628.5</v>
      </c>
      <c r="F43" s="16">
        <f t="shared" si="28"/>
        <v>133760.25</v>
      </c>
      <c r="G43" s="8">
        <f t="shared" si="29"/>
        <v>125892</v>
      </c>
      <c r="H43" s="63">
        <f t="shared" si="30"/>
        <v>118023.75</v>
      </c>
      <c r="I43" s="63"/>
      <c r="J43" s="65"/>
      <c r="K43" s="65"/>
      <c r="M43" s="104"/>
      <c r="N43" s="104"/>
      <c r="O43" s="63">
        <v>157365</v>
      </c>
      <c r="P43" s="104"/>
      <c r="Q43" s="104"/>
      <c r="R43" s="104"/>
      <c r="S43" s="104"/>
      <c r="T43" s="66"/>
      <c r="U43" s="65"/>
      <c r="AA43" s="2"/>
      <c r="AB43" s="2"/>
      <c r="AC43" s="5"/>
      <c r="AD43" s="5"/>
      <c r="AE43" s="2"/>
    </row>
    <row r="44" spans="1:39">
      <c r="C44" s="2"/>
      <c r="D44" s="2"/>
      <c r="E44" s="5"/>
      <c r="F44" s="5"/>
      <c r="G44" s="2"/>
      <c r="H44" s="65"/>
      <c r="I44" s="65"/>
      <c r="J44" s="65"/>
      <c r="K44" s="65"/>
      <c r="L44" s="90"/>
      <c r="M44" s="90"/>
      <c r="N44" s="90"/>
      <c r="O44" s="90"/>
      <c r="P44" s="90"/>
      <c r="Q44" s="90"/>
      <c r="R44" s="90"/>
      <c r="S44" s="105"/>
      <c r="T44" s="65"/>
      <c r="U44" s="65"/>
      <c r="AA44" s="2"/>
      <c r="AB44" s="2"/>
      <c r="AC44" s="5"/>
      <c r="AD44" s="5"/>
      <c r="AE44" s="2"/>
    </row>
    <row r="45" spans="1:39">
      <c r="C45" s="2"/>
      <c r="D45" s="2"/>
      <c r="E45" s="5"/>
      <c r="F45" s="5"/>
      <c r="G45" s="2"/>
      <c r="H45" s="65"/>
      <c r="I45" s="65"/>
      <c r="J45" s="65"/>
      <c r="K45" s="65"/>
      <c r="L45" s="90"/>
      <c r="M45" s="90"/>
      <c r="N45" s="90"/>
      <c r="O45" s="90"/>
      <c r="P45" s="90"/>
      <c r="Q45" s="90"/>
      <c r="R45" s="90"/>
      <c r="S45" s="105"/>
      <c r="T45" s="65"/>
      <c r="U45" s="65"/>
      <c r="AA45" s="2"/>
      <c r="AB45" s="2"/>
      <c r="AC45" s="5"/>
      <c r="AD45" s="5"/>
      <c r="AE45" s="2"/>
    </row>
    <row r="46" spans="1:39">
      <c r="G46" s="2"/>
      <c r="H46" s="65"/>
      <c r="I46" s="65"/>
      <c r="J46" s="65"/>
      <c r="K46" s="65"/>
      <c r="L46" s="90"/>
      <c r="M46" s="90"/>
      <c r="N46" s="90"/>
      <c r="O46" s="90"/>
      <c r="P46" s="90"/>
      <c r="Q46" s="90"/>
      <c r="R46" s="90"/>
      <c r="S46" s="105"/>
      <c r="T46" s="65"/>
      <c r="U46" s="65"/>
      <c r="W46" s="6"/>
      <c r="X46" s="6"/>
      <c r="AE46" s="2"/>
    </row>
    <row r="47" spans="1:39">
      <c r="D47" s="2"/>
      <c r="E47" s="5"/>
      <c r="F47" s="5"/>
      <c r="G47" s="2"/>
      <c r="H47" s="65"/>
      <c r="I47" s="65"/>
      <c r="J47" s="65"/>
      <c r="K47" s="65"/>
      <c r="L47" s="90"/>
      <c r="M47" s="90"/>
      <c r="N47" s="90"/>
      <c r="O47" s="90"/>
      <c r="P47" s="90"/>
      <c r="Q47" s="90"/>
      <c r="R47" s="90"/>
      <c r="S47" s="105"/>
      <c r="T47" s="65"/>
      <c r="U47" s="65"/>
      <c r="W47" s="6"/>
      <c r="X47" s="6"/>
      <c r="AB47" s="2"/>
      <c r="AC47" s="5"/>
      <c r="AD47" s="5"/>
      <c r="AE47" s="2"/>
    </row>
    <row r="48" spans="1:39">
      <c r="D48" s="2"/>
      <c r="E48" s="5"/>
      <c r="F48" s="5"/>
      <c r="G48" s="2"/>
      <c r="H48" s="65"/>
      <c r="I48" s="65"/>
      <c r="J48" s="65"/>
      <c r="K48" s="65"/>
      <c r="L48" s="104"/>
      <c r="M48" s="104"/>
      <c r="N48" s="104"/>
      <c r="O48" s="104"/>
      <c r="P48" s="104"/>
      <c r="Q48" s="104"/>
      <c r="R48" s="104"/>
      <c r="S48" s="104"/>
      <c r="T48" s="66"/>
      <c r="U48" s="66"/>
      <c r="W48" s="6"/>
      <c r="X48" s="6"/>
      <c r="AB48" s="2"/>
      <c r="AC48" s="5"/>
      <c r="AD48" s="5"/>
      <c r="AE48" s="2"/>
    </row>
    <row r="49" spans="4:31">
      <c r="D49" s="2"/>
      <c r="E49" s="2"/>
      <c r="F49" s="2"/>
      <c r="H49" s="2"/>
      <c r="I49" s="2"/>
      <c r="J49" s="2"/>
      <c r="K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</row>
    <row r="50" spans="4:31">
      <c r="D50" s="2"/>
      <c r="E50" s="2"/>
      <c r="F50" s="2"/>
      <c r="H50" s="2"/>
      <c r="I50" s="2"/>
      <c r="J50" s="2"/>
      <c r="K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</row>
    <row r="51" spans="4:31">
      <c r="D51" s="2"/>
      <c r="E51" s="2"/>
      <c r="F51" s="2"/>
      <c r="H51" s="2"/>
      <c r="I51" s="2"/>
      <c r="J51" s="2"/>
      <c r="K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</row>
    <row r="52" spans="4:31">
      <c r="D52" s="2"/>
      <c r="E52" s="2"/>
      <c r="F52" s="2"/>
      <c r="H52" s="2"/>
      <c r="I52" s="2"/>
      <c r="J52" s="2"/>
      <c r="K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</row>
    <row r="53" spans="4:31">
      <c r="D53" s="2"/>
      <c r="E53" s="2"/>
      <c r="F53" s="2"/>
      <c r="H53" s="2"/>
      <c r="I53" s="2"/>
      <c r="J53" s="2"/>
      <c r="K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</row>
    <row r="54" spans="4:31">
      <c r="D54" s="2"/>
      <c r="E54" s="2"/>
      <c r="F54" s="2"/>
      <c r="H54" s="2"/>
      <c r="I54" s="2"/>
      <c r="J54" s="2"/>
      <c r="K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</row>
    <row r="55" spans="4:31">
      <c r="D55" s="2"/>
      <c r="E55" s="2"/>
      <c r="F55" s="2"/>
      <c r="H55" s="2"/>
      <c r="I55" s="2"/>
      <c r="J55" s="2"/>
      <c r="K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</row>
    <row r="56" spans="4:31">
      <c r="D56" s="2"/>
      <c r="E56" s="2"/>
      <c r="F56" s="2"/>
      <c r="H56" s="2"/>
      <c r="I56" s="2"/>
      <c r="J56" s="2"/>
      <c r="K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</row>
    <row r="57" spans="4:31">
      <c r="D57" s="2"/>
      <c r="E57" s="2"/>
      <c r="F57" s="2"/>
      <c r="H57" s="2"/>
      <c r="I57" s="2"/>
      <c r="J57" s="2"/>
      <c r="K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</row>
    <row r="58" spans="4:31">
      <c r="D58" s="2"/>
      <c r="E58" s="2"/>
      <c r="F58" s="2"/>
      <c r="H58" s="2"/>
      <c r="I58" s="2"/>
      <c r="J58" s="2"/>
      <c r="K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</row>
    <row r="59" spans="4:31">
      <c r="D59" s="2"/>
      <c r="E59" s="2"/>
      <c r="F59" s="2"/>
      <c r="H59" s="2"/>
      <c r="I59" s="2"/>
      <c r="J59" s="2"/>
      <c r="K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4"/>
  <sheetViews>
    <sheetView topLeftCell="A22" workbookViewId="0">
      <selection activeCell="J38" sqref="J38"/>
    </sheetView>
  </sheetViews>
  <sheetFormatPr defaultRowHeight="15"/>
  <cols>
    <col min="2" max="2" width="4.42578125" customWidth="1"/>
    <col min="3" max="3" width="11.28515625" customWidth="1"/>
    <col min="4" max="4" width="10.42578125" customWidth="1"/>
    <col min="5" max="6" width="11.42578125" customWidth="1"/>
    <col min="11" max="11" width="9.5703125" bestFit="1" customWidth="1"/>
    <col min="32" max="32" width="4.5703125" customWidth="1"/>
  </cols>
  <sheetData>
    <row r="1" spans="1:37">
      <c r="A1" t="s">
        <v>0</v>
      </c>
    </row>
    <row r="2" spans="1:37">
      <c r="C2" s="1" t="s">
        <v>61</v>
      </c>
      <c r="D2" s="1" t="s">
        <v>22</v>
      </c>
      <c r="E2" s="1" t="s">
        <v>23</v>
      </c>
      <c r="F2" s="1" t="s">
        <v>24</v>
      </c>
      <c r="G2" s="1" t="s">
        <v>59</v>
      </c>
      <c r="H2" s="1"/>
      <c r="I2" s="1"/>
      <c r="J2" s="1"/>
      <c r="K2" s="1"/>
      <c r="L2" s="1"/>
      <c r="M2" s="1"/>
      <c r="N2" s="1">
        <f>800*59</f>
        <v>47200</v>
      </c>
      <c r="O2" s="1"/>
      <c r="P2" s="1"/>
      <c r="Q2" s="1"/>
      <c r="R2" s="1"/>
      <c r="S2" s="1" t="s">
        <v>151</v>
      </c>
      <c r="T2" s="1"/>
      <c r="U2" s="1"/>
      <c r="V2" s="1"/>
      <c r="W2" s="1"/>
      <c r="X2" s="1"/>
      <c r="Y2" s="1"/>
      <c r="Z2" s="1"/>
      <c r="AA2" s="1"/>
      <c r="AG2" t="s">
        <v>75</v>
      </c>
    </row>
    <row r="3" spans="1:37">
      <c r="C3" s="1" t="s">
        <v>58</v>
      </c>
      <c r="D3" s="1"/>
      <c r="E3" s="1" t="s">
        <v>42</v>
      </c>
      <c r="F3" s="1" t="s">
        <v>25</v>
      </c>
      <c r="G3" s="1" t="s">
        <v>26</v>
      </c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37">
      <c r="C4" s="9">
        <v>0</v>
      </c>
      <c r="D4" s="3">
        <v>0.05</v>
      </c>
      <c r="E4" s="3">
        <v>0.1</v>
      </c>
      <c r="F4" s="3">
        <v>0.15</v>
      </c>
      <c r="G4" s="3">
        <v>0.2</v>
      </c>
      <c r="H4" s="3">
        <v>0.25</v>
      </c>
      <c r="I4" s="3">
        <v>0.27</v>
      </c>
      <c r="J4" s="3"/>
      <c r="K4" s="3"/>
      <c r="L4" s="3"/>
      <c r="M4" s="3"/>
      <c r="N4" s="3"/>
      <c r="O4" s="3"/>
      <c r="P4" s="3"/>
      <c r="Q4" s="3"/>
      <c r="T4" s="9">
        <v>0</v>
      </c>
      <c r="U4" s="3">
        <v>0.2</v>
      </c>
      <c r="V4" s="3">
        <v>0.25</v>
      </c>
      <c r="W4" s="3">
        <v>0.3</v>
      </c>
      <c r="X4" s="3">
        <v>0.35</v>
      </c>
      <c r="Y4" s="3"/>
      <c r="Z4" s="3"/>
      <c r="AA4" s="3"/>
      <c r="AB4" s="3"/>
      <c r="AC4" s="3"/>
      <c r="AD4" s="3"/>
      <c r="AG4" s="9">
        <v>0</v>
      </c>
      <c r="AH4" s="9">
        <v>0.05</v>
      </c>
      <c r="AI4" s="9">
        <v>0.1</v>
      </c>
      <c r="AJ4" s="9">
        <v>0.15</v>
      </c>
      <c r="AK4" s="9">
        <v>0.2</v>
      </c>
    </row>
    <row r="5" spans="1:37">
      <c r="A5" t="s">
        <v>28</v>
      </c>
      <c r="C5" s="7">
        <v>272</v>
      </c>
      <c r="D5" s="7">
        <f>C5*0.95</f>
        <v>258.39999999999998</v>
      </c>
      <c r="E5" s="7">
        <v>232</v>
      </c>
      <c r="F5" s="7">
        <f>C5*0.85</f>
        <v>231.2</v>
      </c>
      <c r="G5" s="7">
        <f>C5*0.8</f>
        <v>217.60000000000002</v>
      </c>
      <c r="H5" s="7">
        <f t="shared" ref="H5:H20" si="0">C5*0.75</f>
        <v>204</v>
      </c>
      <c r="I5" s="7"/>
      <c r="J5" s="7"/>
      <c r="K5" s="7"/>
      <c r="L5" s="72"/>
      <c r="M5" s="72"/>
      <c r="N5" s="72"/>
      <c r="O5" s="72"/>
      <c r="P5" s="7"/>
      <c r="Q5" s="7"/>
      <c r="R5" t="s">
        <v>28</v>
      </c>
      <c r="T5" s="7">
        <v>809.2</v>
      </c>
      <c r="U5" s="7">
        <v>647.36000000000013</v>
      </c>
      <c r="V5" s="7">
        <v>606.90000000000009</v>
      </c>
      <c r="W5" s="7">
        <v>566.43999999999994</v>
      </c>
      <c r="X5" s="7">
        <v>525.98</v>
      </c>
      <c r="Y5" s="7"/>
      <c r="Z5" s="7"/>
      <c r="AA5" s="7"/>
      <c r="AB5" s="3"/>
      <c r="AC5" s="3"/>
      <c r="AD5" s="3"/>
      <c r="AE5" t="s">
        <v>28</v>
      </c>
      <c r="AG5" s="7">
        <v>800</v>
      </c>
      <c r="AH5" s="7">
        <f>AG5*0.95</f>
        <v>760</v>
      </c>
      <c r="AI5" s="7">
        <f>AG5*0.9</f>
        <v>720</v>
      </c>
      <c r="AJ5" s="7">
        <f>AG5*0.85</f>
        <v>680</v>
      </c>
      <c r="AK5" s="7">
        <f t="shared" ref="AK5:AK24" si="1">AG5*0.8</f>
        <v>640</v>
      </c>
    </row>
    <row r="6" spans="1:37">
      <c r="A6" t="s">
        <v>5</v>
      </c>
      <c r="C6" s="7">
        <v>272</v>
      </c>
      <c r="D6" s="7">
        <f t="shared" ref="D6:D42" si="2">C6*0.95</f>
        <v>258.39999999999998</v>
      </c>
      <c r="E6" s="7">
        <v>232</v>
      </c>
      <c r="F6" s="7">
        <f t="shared" ref="F6:F8" si="3">C6*0.85</f>
        <v>231.2</v>
      </c>
      <c r="G6" s="7">
        <f t="shared" ref="G6:G8" si="4">C6*0.8</f>
        <v>217.60000000000002</v>
      </c>
      <c r="H6" s="7">
        <f t="shared" si="0"/>
        <v>204</v>
      </c>
      <c r="I6" s="7"/>
      <c r="J6" s="7"/>
      <c r="K6" s="7"/>
      <c r="L6" s="7"/>
      <c r="M6" s="7"/>
      <c r="N6" s="7"/>
      <c r="O6" s="7"/>
      <c r="P6" s="7"/>
      <c r="Q6" s="7"/>
      <c r="R6" t="s">
        <v>5</v>
      </c>
      <c r="T6" s="7">
        <v>809.2</v>
      </c>
      <c r="U6" s="7">
        <v>647.36000000000013</v>
      </c>
      <c r="V6" s="7">
        <v>606.90000000000009</v>
      </c>
      <c r="W6" s="7">
        <v>566.43999999999994</v>
      </c>
      <c r="X6" s="7">
        <v>525.98</v>
      </c>
      <c r="Y6" s="7"/>
      <c r="Z6" s="7"/>
      <c r="AA6" s="7"/>
      <c r="AE6" t="s">
        <v>5</v>
      </c>
      <c r="AG6" s="7">
        <v>800</v>
      </c>
      <c r="AH6" s="7">
        <f t="shared" ref="AH6:AH24" si="5">AG6*0.95</f>
        <v>760</v>
      </c>
      <c r="AI6" s="7">
        <f t="shared" ref="AI6:AI24" si="6">AG6*0.9</f>
        <v>720</v>
      </c>
      <c r="AJ6" s="7">
        <f t="shared" ref="AJ6:AJ24" si="7">AG6*0.85</f>
        <v>680</v>
      </c>
      <c r="AK6" s="7">
        <f t="shared" si="1"/>
        <v>640</v>
      </c>
    </row>
    <row r="7" spans="1:37">
      <c r="A7" t="s">
        <v>6</v>
      </c>
      <c r="C7" s="7">
        <v>272</v>
      </c>
      <c r="D7" s="7">
        <f t="shared" si="2"/>
        <v>258.39999999999998</v>
      </c>
      <c r="E7" s="7">
        <v>232</v>
      </c>
      <c r="F7" s="7">
        <f t="shared" si="3"/>
        <v>231.2</v>
      </c>
      <c r="G7" s="7">
        <f t="shared" si="4"/>
        <v>217.60000000000002</v>
      </c>
      <c r="H7" s="7">
        <f t="shared" si="0"/>
        <v>204</v>
      </c>
      <c r="I7" s="7"/>
      <c r="J7" s="7"/>
      <c r="K7" s="7"/>
      <c r="L7" s="7"/>
      <c r="M7" s="7"/>
      <c r="N7" s="7"/>
      <c r="O7" s="7"/>
      <c r="P7" s="7"/>
      <c r="Q7" s="7"/>
      <c r="R7" t="s">
        <v>6</v>
      </c>
      <c r="T7" s="7">
        <v>809.2</v>
      </c>
      <c r="U7" s="7">
        <v>647.36000000000013</v>
      </c>
      <c r="V7" s="7">
        <v>606.90000000000009</v>
      </c>
      <c r="W7" s="7">
        <v>566.43999999999994</v>
      </c>
      <c r="X7" s="7">
        <v>525.98</v>
      </c>
      <c r="Y7" s="7"/>
      <c r="Z7" s="7"/>
      <c r="AA7" s="7"/>
      <c r="AE7" t="s">
        <v>6</v>
      </c>
      <c r="AG7" s="7">
        <v>800</v>
      </c>
      <c r="AH7" s="7">
        <f t="shared" si="5"/>
        <v>760</v>
      </c>
      <c r="AI7" s="7">
        <f t="shared" si="6"/>
        <v>720</v>
      </c>
      <c r="AJ7" s="7">
        <f t="shared" si="7"/>
        <v>680</v>
      </c>
      <c r="AK7" s="7">
        <f t="shared" si="1"/>
        <v>640</v>
      </c>
    </row>
    <row r="8" spans="1:37">
      <c r="A8" t="s">
        <v>7</v>
      </c>
      <c r="C8" s="7">
        <v>369</v>
      </c>
      <c r="D8" s="7">
        <f t="shared" si="2"/>
        <v>350.55</v>
      </c>
      <c r="E8" s="7">
        <v>314</v>
      </c>
      <c r="F8" s="7">
        <f t="shared" si="3"/>
        <v>313.64999999999998</v>
      </c>
      <c r="G8" s="7">
        <f t="shared" si="4"/>
        <v>295.2</v>
      </c>
      <c r="H8" s="7">
        <f t="shared" si="0"/>
        <v>276.75</v>
      </c>
      <c r="I8" s="7"/>
      <c r="J8" s="7"/>
      <c r="K8" s="7"/>
      <c r="L8" s="7"/>
      <c r="M8" s="7"/>
      <c r="N8" s="7"/>
      <c r="O8" s="7"/>
      <c r="P8" s="7"/>
      <c r="Q8" s="7"/>
      <c r="R8" t="s">
        <v>7</v>
      </c>
      <c r="T8" s="7">
        <v>809.2</v>
      </c>
      <c r="U8" s="7">
        <v>647.36000000000013</v>
      </c>
      <c r="V8" s="7">
        <v>606.90000000000009</v>
      </c>
      <c r="W8" s="7">
        <v>566.43999999999994</v>
      </c>
      <c r="X8" s="7">
        <v>525.98</v>
      </c>
      <c r="Y8" s="7"/>
      <c r="Z8" s="7"/>
      <c r="AA8" s="7"/>
      <c r="AE8" t="s">
        <v>7</v>
      </c>
      <c r="AG8" s="7">
        <v>800</v>
      </c>
      <c r="AH8" s="7">
        <f t="shared" si="5"/>
        <v>760</v>
      </c>
      <c r="AI8" s="7">
        <f t="shared" si="6"/>
        <v>720</v>
      </c>
      <c r="AJ8" s="7">
        <f t="shared" si="7"/>
        <v>680</v>
      </c>
      <c r="AK8" s="7">
        <f t="shared" si="1"/>
        <v>640</v>
      </c>
    </row>
    <row r="9" spans="1:37">
      <c r="A9" t="s">
        <v>8</v>
      </c>
      <c r="C9" s="7">
        <v>369</v>
      </c>
      <c r="D9" s="7">
        <f t="shared" ref="D9" si="8">C9*0.95</f>
        <v>350.55</v>
      </c>
      <c r="E9" s="7">
        <v>314</v>
      </c>
      <c r="F9" s="7">
        <f t="shared" ref="F9" si="9">C9*0.85</f>
        <v>313.64999999999998</v>
      </c>
      <c r="G9" s="7">
        <f t="shared" ref="G9" si="10">C9*0.8</f>
        <v>295.2</v>
      </c>
      <c r="H9" s="7">
        <f t="shared" si="0"/>
        <v>276.75</v>
      </c>
      <c r="I9" s="7"/>
      <c r="J9" s="7"/>
      <c r="K9" s="7"/>
      <c r="L9" s="7"/>
      <c r="M9" s="7"/>
      <c r="N9" s="7"/>
      <c r="O9" s="7"/>
      <c r="P9" s="7"/>
      <c r="Q9" s="7"/>
      <c r="R9" t="s">
        <v>8</v>
      </c>
      <c r="T9" s="7">
        <v>809.2</v>
      </c>
      <c r="U9" s="7">
        <v>647.36000000000013</v>
      </c>
      <c r="V9" s="7">
        <v>606.90000000000009</v>
      </c>
      <c r="W9" s="7">
        <v>566.43999999999994</v>
      </c>
      <c r="X9" s="7">
        <v>525.98</v>
      </c>
      <c r="Y9" s="7"/>
      <c r="Z9" s="7"/>
      <c r="AA9" s="7"/>
      <c r="AE9" t="s">
        <v>8</v>
      </c>
      <c r="AG9" s="7">
        <v>800</v>
      </c>
      <c r="AH9" s="7">
        <f t="shared" si="5"/>
        <v>760</v>
      </c>
      <c r="AI9" s="7">
        <f t="shared" si="6"/>
        <v>720</v>
      </c>
      <c r="AJ9" s="7">
        <f t="shared" si="7"/>
        <v>680</v>
      </c>
      <c r="AK9" s="7">
        <f t="shared" si="1"/>
        <v>640</v>
      </c>
    </row>
    <row r="10" spans="1:37">
      <c r="A10" t="s">
        <v>9</v>
      </c>
      <c r="C10" s="7">
        <v>369</v>
      </c>
      <c r="D10" s="7">
        <f t="shared" ref="D10" si="11">C10*0.95</f>
        <v>350.55</v>
      </c>
      <c r="E10" s="7">
        <v>314</v>
      </c>
      <c r="F10" s="7">
        <f t="shared" ref="F10" si="12">C10*0.85</f>
        <v>313.64999999999998</v>
      </c>
      <c r="G10" s="7">
        <f t="shared" ref="G10" si="13">C10*0.8</f>
        <v>295.2</v>
      </c>
      <c r="H10" s="7">
        <f t="shared" si="0"/>
        <v>276.75</v>
      </c>
      <c r="I10" s="7"/>
      <c r="J10" s="7"/>
      <c r="K10" s="7"/>
      <c r="L10" s="7"/>
      <c r="M10" s="7"/>
      <c r="N10" s="7"/>
      <c r="O10" s="7"/>
      <c r="P10" s="7"/>
      <c r="Q10" s="7"/>
      <c r="R10" t="s">
        <v>9</v>
      </c>
      <c r="T10" s="7">
        <v>809.2</v>
      </c>
      <c r="U10" s="7">
        <v>647.36000000000013</v>
      </c>
      <c r="V10" s="7">
        <v>606.90000000000009</v>
      </c>
      <c r="W10" s="7">
        <v>566.43999999999994</v>
      </c>
      <c r="X10" s="7">
        <v>525.98</v>
      </c>
      <c r="Y10" s="7"/>
      <c r="Z10" s="7"/>
      <c r="AA10" s="7"/>
      <c r="AE10" t="s">
        <v>9</v>
      </c>
      <c r="AG10" s="7">
        <v>800</v>
      </c>
      <c r="AH10" s="7">
        <f t="shared" si="5"/>
        <v>760</v>
      </c>
      <c r="AI10" s="7">
        <f t="shared" si="6"/>
        <v>720</v>
      </c>
      <c r="AJ10" s="7">
        <f t="shared" si="7"/>
        <v>680</v>
      </c>
      <c r="AK10" s="7">
        <f t="shared" si="1"/>
        <v>640</v>
      </c>
    </row>
    <row r="11" spans="1:37">
      <c r="A11" t="s">
        <v>10</v>
      </c>
      <c r="C11" s="7">
        <v>369</v>
      </c>
      <c r="D11" s="7">
        <f t="shared" ref="D11" si="14">C11*0.95</f>
        <v>350.55</v>
      </c>
      <c r="E11" s="7">
        <v>314</v>
      </c>
      <c r="F11" s="7">
        <f t="shared" ref="F11" si="15">C11*0.85</f>
        <v>313.64999999999998</v>
      </c>
      <c r="G11" s="7">
        <f t="shared" ref="G11" si="16">C11*0.8</f>
        <v>295.2</v>
      </c>
      <c r="H11" s="7">
        <f t="shared" si="0"/>
        <v>276.75</v>
      </c>
      <c r="I11" s="7"/>
      <c r="J11" s="7"/>
      <c r="K11" s="7"/>
      <c r="L11" s="7"/>
      <c r="M11" s="7"/>
      <c r="N11" s="7"/>
      <c r="O11" s="7"/>
      <c r="P11" s="7"/>
      <c r="Q11" s="7"/>
      <c r="R11" t="s">
        <v>10</v>
      </c>
      <c r="T11" s="7">
        <v>809.2</v>
      </c>
      <c r="U11" s="7">
        <v>647.36000000000013</v>
      </c>
      <c r="V11" s="7">
        <v>606.90000000000009</v>
      </c>
      <c r="W11" s="7">
        <v>566.43999999999994</v>
      </c>
      <c r="X11" s="7">
        <v>525.98</v>
      </c>
      <c r="Y11" s="7"/>
      <c r="Z11" s="7"/>
      <c r="AA11" s="7"/>
      <c r="AE11" t="s">
        <v>10</v>
      </c>
      <c r="AG11" s="7">
        <v>800</v>
      </c>
      <c r="AH11" s="7">
        <f t="shared" si="5"/>
        <v>760</v>
      </c>
      <c r="AI11" s="7">
        <f t="shared" si="6"/>
        <v>720</v>
      </c>
      <c r="AJ11" s="7">
        <f t="shared" si="7"/>
        <v>680</v>
      </c>
      <c r="AK11" s="7">
        <f t="shared" si="1"/>
        <v>640</v>
      </c>
    </row>
    <row r="12" spans="1:37">
      <c r="A12" t="s">
        <v>11</v>
      </c>
      <c r="C12" s="7">
        <v>369</v>
      </c>
      <c r="D12" s="7">
        <f t="shared" ref="D12" si="17">C12*0.95</f>
        <v>350.55</v>
      </c>
      <c r="E12" s="7">
        <v>314</v>
      </c>
      <c r="F12" s="7">
        <f t="shared" ref="F12" si="18">C12*0.85</f>
        <v>313.64999999999998</v>
      </c>
      <c r="G12" s="7">
        <f t="shared" ref="G12" si="19">C12*0.8</f>
        <v>295.2</v>
      </c>
      <c r="H12" s="7">
        <f t="shared" si="0"/>
        <v>276.75</v>
      </c>
      <c r="I12" s="7"/>
      <c r="J12" s="7"/>
      <c r="K12" s="7"/>
      <c r="L12" s="7"/>
      <c r="M12" s="7"/>
      <c r="N12" s="7"/>
      <c r="O12" s="7"/>
      <c r="P12" s="7"/>
      <c r="Q12" s="7"/>
      <c r="R12" t="s">
        <v>11</v>
      </c>
      <c r="T12" s="7">
        <v>842.52</v>
      </c>
      <c r="U12" s="7">
        <v>674.01600000000008</v>
      </c>
      <c r="V12" s="7">
        <v>631.89</v>
      </c>
      <c r="W12" s="7">
        <v>589.7639999999999</v>
      </c>
      <c r="X12" s="7">
        <v>547.63800000000003</v>
      </c>
      <c r="Y12" s="7"/>
      <c r="Z12" s="7"/>
      <c r="AA12" s="7"/>
      <c r="AE12" t="s">
        <v>11</v>
      </c>
      <c r="AG12" s="7">
        <v>800</v>
      </c>
      <c r="AH12" s="7">
        <f t="shared" si="5"/>
        <v>760</v>
      </c>
      <c r="AI12" s="7">
        <f t="shared" si="6"/>
        <v>720</v>
      </c>
      <c r="AJ12" s="7">
        <f t="shared" si="7"/>
        <v>680</v>
      </c>
      <c r="AK12" s="7">
        <f t="shared" si="1"/>
        <v>640</v>
      </c>
    </row>
    <row r="13" spans="1:37">
      <c r="A13" t="s">
        <v>12</v>
      </c>
      <c r="C13" s="7">
        <v>369</v>
      </c>
      <c r="D13" s="7">
        <f t="shared" ref="D13" si="20">C13*0.95</f>
        <v>350.55</v>
      </c>
      <c r="E13" s="7">
        <v>314</v>
      </c>
      <c r="F13" s="7">
        <f t="shared" ref="F13" si="21">C13*0.85</f>
        <v>313.64999999999998</v>
      </c>
      <c r="G13" s="7">
        <f t="shared" ref="G13" si="22">C13*0.8</f>
        <v>295.2</v>
      </c>
      <c r="H13" s="7">
        <f t="shared" si="0"/>
        <v>276.75</v>
      </c>
      <c r="I13" s="7"/>
      <c r="J13" s="7"/>
      <c r="K13" s="7"/>
      <c r="L13" s="7"/>
      <c r="M13" s="7"/>
      <c r="N13" s="7"/>
      <c r="O13" s="7"/>
      <c r="P13" s="7"/>
      <c r="Q13" s="7"/>
      <c r="R13" t="s">
        <v>12</v>
      </c>
      <c r="T13" s="7">
        <v>856.8</v>
      </c>
      <c r="U13" s="7">
        <v>685.44</v>
      </c>
      <c r="V13" s="7">
        <v>642.59999999999991</v>
      </c>
      <c r="W13" s="7">
        <v>599.75999999999988</v>
      </c>
      <c r="X13" s="7">
        <v>556.91999999999996</v>
      </c>
      <c r="Y13" s="7"/>
      <c r="Z13" s="7"/>
      <c r="AA13" s="7"/>
      <c r="AE13" t="s">
        <v>12</v>
      </c>
      <c r="AG13" s="7">
        <v>800</v>
      </c>
      <c r="AH13" s="7">
        <f t="shared" si="5"/>
        <v>760</v>
      </c>
      <c r="AI13" s="7">
        <f t="shared" si="6"/>
        <v>720</v>
      </c>
      <c r="AJ13" s="7">
        <f t="shared" si="7"/>
        <v>680</v>
      </c>
      <c r="AK13" s="7">
        <f t="shared" si="1"/>
        <v>640</v>
      </c>
    </row>
    <row r="14" spans="1:37">
      <c r="A14" t="s">
        <v>13</v>
      </c>
      <c r="C14" s="7">
        <v>511</v>
      </c>
      <c r="D14" s="7">
        <f t="shared" ref="D14" si="23">C14*0.95</f>
        <v>485.45</v>
      </c>
      <c r="E14" s="7">
        <f t="shared" ref="E14" si="24">D14*0.9</f>
        <v>436.90499999999997</v>
      </c>
      <c r="F14" s="7">
        <f t="shared" ref="F14" si="25">C14*0.85</f>
        <v>434.34999999999997</v>
      </c>
      <c r="G14" s="7">
        <f t="shared" ref="G14" si="26">C14*0.8</f>
        <v>408.8</v>
      </c>
      <c r="H14" s="7">
        <f t="shared" si="0"/>
        <v>383.25</v>
      </c>
      <c r="I14" s="7"/>
      <c r="J14" s="7"/>
      <c r="K14" s="7"/>
      <c r="L14" s="7"/>
      <c r="M14" s="7">
        <f>F14*64</f>
        <v>27798.399999999998</v>
      </c>
      <c r="N14" s="7"/>
      <c r="O14" s="7"/>
      <c r="P14" s="7"/>
      <c r="Q14" s="7"/>
      <c r="R14" t="s">
        <v>13</v>
      </c>
      <c r="T14" s="7">
        <v>886.09230769230771</v>
      </c>
      <c r="U14" s="7">
        <v>708.87384615384622</v>
      </c>
      <c r="V14" s="7">
        <v>664.56923076923078</v>
      </c>
      <c r="W14" s="7">
        <v>620.26461538461535</v>
      </c>
      <c r="X14" s="7">
        <v>575.96</v>
      </c>
      <c r="Y14" s="7"/>
      <c r="Z14" s="7"/>
      <c r="AA14" s="7"/>
      <c r="AE14" t="s">
        <v>13</v>
      </c>
      <c r="AG14" s="7">
        <v>880</v>
      </c>
      <c r="AH14" s="7">
        <f t="shared" si="5"/>
        <v>836</v>
      </c>
      <c r="AI14" s="7">
        <f t="shared" si="6"/>
        <v>792</v>
      </c>
      <c r="AJ14" s="7">
        <f t="shared" si="7"/>
        <v>748</v>
      </c>
      <c r="AK14" s="7">
        <f t="shared" si="1"/>
        <v>704</v>
      </c>
    </row>
    <row r="15" spans="1:37">
      <c r="A15" t="s">
        <v>14</v>
      </c>
      <c r="C15" s="7">
        <v>511</v>
      </c>
      <c r="D15" s="7">
        <f t="shared" ref="D15" si="27">C15*0.95</f>
        <v>485.45</v>
      </c>
      <c r="E15" s="7">
        <f t="shared" ref="E15" si="28">D15*0.9</f>
        <v>436.90499999999997</v>
      </c>
      <c r="F15" s="7">
        <f t="shared" ref="F15" si="29">C15*0.85</f>
        <v>434.34999999999997</v>
      </c>
      <c r="G15" s="7">
        <f t="shared" ref="G15" si="30">C15*0.8</f>
        <v>408.8</v>
      </c>
      <c r="H15" s="7">
        <f t="shared" si="0"/>
        <v>383.25</v>
      </c>
      <c r="I15" s="7"/>
      <c r="J15" s="7"/>
      <c r="K15" s="7"/>
      <c r="L15" s="7"/>
      <c r="M15" s="7"/>
      <c r="N15" s="7"/>
      <c r="O15" s="7"/>
      <c r="P15" s="7"/>
      <c r="Q15" s="7"/>
      <c r="R15" t="s">
        <v>14</v>
      </c>
      <c r="T15" s="7">
        <v>926.36923076923074</v>
      </c>
      <c r="U15" s="7">
        <v>741.09538461538466</v>
      </c>
      <c r="V15" s="7">
        <v>694.77692307692303</v>
      </c>
      <c r="W15" s="7">
        <v>648.45846153846151</v>
      </c>
      <c r="X15" s="7">
        <v>602.14</v>
      </c>
      <c r="Y15" s="7"/>
      <c r="Z15" s="7"/>
      <c r="AA15" s="7"/>
      <c r="AE15" t="s">
        <v>14</v>
      </c>
      <c r="AG15" s="7">
        <v>905</v>
      </c>
      <c r="AH15" s="7">
        <f t="shared" si="5"/>
        <v>859.75</v>
      </c>
      <c r="AI15" s="7">
        <f t="shared" si="6"/>
        <v>814.5</v>
      </c>
      <c r="AJ15" s="7">
        <f t="shared" si="7"/>
        <v>769.25</v>
      </c>
      <c r="AK15" s="7">
        <f t="shared" si="1"/>
        <v>724</v>
      </c>
    </row>
    <row r="16" spans="1:37">
      <c r="A16" t="s">
        <v>124</v>
      </c>
      <c r="C16" s="7">
        <v>511</v>
      </c>
      <c r="D16" s="7">
        <f t="shared" ref="D16" si="31">C16*0.95</f>
        <v>485.45</v>
      </c>
      <c r="E16" s="7">
        <f t="shared" ref="E16" si="32">D16*0.9</f>
        <v>436.90499999999997</v>
      </c>
      <c r="F16" s="7">
        <f t="shared" ref="F16" si="33">C16*0.85</f>
        <v>434.34999999999997</v>
      </c>
      <c r="G16" s="7">
        <f t="shared" ref="G16" si="34">C16*0.8</f>
        <v>408.8</v>
      </c>
      <c r="H16" s="7">
        <f t="shared" si="0"/>
        <v>383.25</v>
      </c>
      <c r="I16" s="7"/>
      <c r="J16" s="7"/>
      <c r="K16" s="7"/>
      <c r="L16" s="7"/>
      <c r="M16" s="7"/>
      <c r="N16" s="7"/>
      <c r="O16" s="7"/>
      <c r="P16" s="7"/>
      <c r="Q16" s="7"/>
      <c r="R16" t="s">
        <v>124</v>
      </c>
      <c r="T16" s="7">
        <v>926.36923076923074</v>
      </c>
      <c r="U16" s="7">
        <v>741.09538461538466</v>
      </c>
      <c r="V16" s="7">
        <v>694.77692307692303</v>
      </c>
      <c r="W16" s="7">
        <v>648.45846153846151</v>
      </c>
      <c r="X16" s="7">
        <v>602.14</v>
      </c>
      <c r="Y16" s="7"/>
      <c r="Z16" s="7"/>
      <c r="AA16" s="7"/>
      <c r="AG16" s="7"/>
      <c r="AH16" s="7"/>
      <c r="AI16" s="7"/>
      <c r="AJ16" s="7"/>
      <c r="AK16" s="7"/>
    </row>
    <row r="17" spans="1:37">
      <c r="A17" t="s">
        <v>15</v>
      </c>
      <c r="C17" s="7">
        <v>578</v>
      </c>
      <c r="D17" s="7">
        <f t="shared" ref="D17" si="35">C17*0.95</f>
        <v>549.1</v>
      </c>
      <c r="E17" s="7">
        <f t="shared" ref="E17" si="36">D17*0.9</f>
        <v>494.19000000000005</v>
      </c>
      <c r="F17" s="7">
        <f t="shared" ref="F17" si="37">C17*0.85</f>
        <v>491.3</v>
      </c>
      <c r="G17" s="7">
        <f t="shared" ref="G17" si="38">C17*0.8</f>
        <v>462.40000000000003</v>
      </c>
      <c r="H17" s="7">
        <f t="shared" si="0"/>
        <v>433.5</v>
      </c>
      <c r="I17" s="7"/>
      <c r="J17" s="7"/>
      <c r="K17" s="7"/>
      <c r="L17" s="72"/>
      <c r="M17" s="72"/>
      <c r="N17" s="72"/>
      <c r="O17" s="72"/>
      <c r="P17" s="7"/>
      <c r="Q17" s="7"/>
      <c r="R17" t="s">
        <v>15</v>
      </c>
      <c r="T17" s="7">
        <v>1025.2307692307691</v>
      </c>
      <c r="U17" s="7">
        <v>820.18461538461531</v>
      </c>
      <c r="V17" s="7">
        <v>768.92307692307679</v>
      </c>
      <c r="W17" s="7">
        <v>717.66153846153827</v>
      </c>
      <c r="X17" s="7">
        <v>666.4</v>
      </c>
      <c r="Y17" s="7"/>
      <c r="Z17" s="7"/>
      <c r="AA17" s="7"/>
      <c r="AE17" t="s">
        <v>15</v>
      </c>
      <c r="AG17" s="7">
        <v>1010</v>
      </c>
      <c r="AH17" s="7">
        <f t="shared" si="5"/>
        <v>959.5</v>
      </c>
      <c r="AI17" s="7">
        <f t="shared" si="6"/>
        <v>909</v>
      </c>
      <c r="AJ17" s="7">
        <f t="shared" si="7"/>
        <v>858.5</v>
      </c>
      <c r="AK17" s="7">
        <f t="shared" si="1"/>
        <v>808</v>
      </c>
    </row>
    <row r="18" spans="1:37">
      <c r="A18" t="s">
        <v>16</v>
      </c>
      <c r="C18" s="7">
        <v>578</v>
      </c>
      <c r="D18" s="7">
        <f t="shared" ref="D18" si="39">C18*0.95</f>
        <v>549.1</v>
      </c>
      <c r="E18" s="7">
        <f t="shared" ref="E18" si="40">D18*0.9</f>
        <v>494.19000000000005</v>
      </c>
      <c r="F18" s="7">
        <f t="shared" ref="F18" si="41">C18*0.85</f>
        <v>491.3</v>
      </c>
      <c r="G18" s="7">
        <f t="shared" ref="G18" si="42">C18*0.8</f>
        <v>462.40000000000003</v>
      </c>
      <c r="H18" s="7">
        <f t="shared" si="0"/>
        <v>433.5</v>
      </c>
      <c r="I18" s="7"/>
      <c r="J18" s="7"/>
      <c r="K18" s="7"/>
      <c r="L18" s="7"/>
      <c r="M18" s="7"/>
      <c r="N18" s="7"/>
      <c r="O18" s="7"/>
      <c r="P18" s="7"/>
      <c r="Q18" s="7"/>
      <c r="R18" t="s">
        <v>16</v>
      </c>
      <c r="T18" s="7">
        <v>1025.2307692307691</v>
      </c>
      <c r="U18" s="7">
        <v>820.18461538461531</v>
      </c>
      <c r="V18" s="7">
        <v>768.92307692307679</v>
      </c>
      <c r="W18" s="7">
        <v>717.66153846153827</v>
      </c>
      <c r="X18" s="7">
        <v>666.4</v>
      </c>
      <c r="Y18" s="7"/>
      <c r="Z18" s="7"/>
      <c r="AA18" s="7"/>
      <c r="AE18" t="s">
        <v>16</v>
      </c>
      <c r="AG18" s="7">
        <v>1010</v>
      </c>
      <c r="AH18" s="7">
        <f t="shared" si="5"/>
        <v>959.5</v>
      </c>
      <c r="AI18" s="7">
        <f t="shared" si="6"/>
        <v>909</v>
      </c>
      <c r="AJ18" s="7">
        <f t="shared" si="7"/>
        <v>858.5</v>
      </c>
      <c r="AK18" s="7">
        <f t="shared" si="1"/>
        <v>808</v>
      </c>
    </row>
    <row r="19" spans="1:37">
      <c r="A19" t="s">
        <v>17</v>
      </c>
      <c r="C19" s="7">
        <v>805</v>
      </c>
      <c r="D19" s="7">
        <f t="shared" ref="D19" si="43">C19*0.95</f>
        <v>764.75</v>
      </c>
      <c r="E19" s="7">
        <f t="shared" ref="E19" si="44">D19*0.9</f>
        <v>688.27499999999998</v>
      </c>
      <c r="F19" s="7">
        <f t="shared" ref="F19" si="45">C19*0.85</f>
        <v>684.25</v>
      </c>
      <c r="G19" s="7">
        <f t="shared" ref="G19" si="46">C19*0.8</f>
        <v>644</v>
      </c>
      <c r="H19" s="7">
        <f t="shared" si="0"/>
        <v>603.75</v>
      </c>
      <c r="I19" s="7"/>
      <c r="J19" s="7"/>
      <c r="K19" s="7"/>
      <c r="L19" s="7"/>
      <c r="M19" s="7"/>
      <c r="N19" s="7"/>
      <c r="O19" s="7"/>
      <c r="P19" s="7"/>
      <c r="Q19" s="7"/>
      <c r="R19" t="s">
        <v>17</v>
      </c>
      <c r="T19" s="7">
        <v>1409.6923076923078</v>
      </c>
      <c r="U19" s="7">
        <v>1127.7538461538463</v>
      </c>
      <c r="V19" s="7">
        <v>1057.2692307692309</v>
      </c>
      <c r="W19" s="7">
        <v>986.78461538461545</v>
      </c>
      <c r="X19" s="7">
        <v>916.30000000000007</v>
      </c>
      <c r="Y19" s="7"/>
      <c r="Z19" s="7"/>
      <c r="AA19" s="7"/>
      <c r="AE19" t="s">
        <v>17</v>
      </c>
      <c r="AG19" s="7">
        <v>1010</v>
      </c>
      <c r="AH19" s="7">
        <f t="shared" si="5"/>
        <v>959.5</v>
      </c>
      <c r="AI19" s="7">
        <f t="shared" si="6"/>
        <v>909</v>
      </c>
      <c r="AJ19" s="7">
        <f t="shared" si="7"/>
        <v>858.5</v>
      </c>
      <c r="AK19" s="7">
        <f t="shared" si="1"/>
        <v>808</v>
      </c>
    </row>
    <row r="20" spans="1:37">
      <c r="A20" t="s">
        <v>18</v>
      </c>
      <c r="C20" s="7">
        <v>805</v>
      </c>
      <c r="D20" s="7">
        <f t="shared" ref="D20" si="47">C20*0.95</f>
        <v>764.75</v>
      </c>
      <c r="E20" s="7">
        <f t="shared" ref="E20" si="48">D20*0.9</f>
        <v>688.27499999999998</v>
      </c>
      <c r="F20" s="7">
        <f t="shared" ref="F20" si="49">C20*0.85</f>
        <v>684.25</v>
      </c>
      <c r="G20" s="7">
        <f t="shared" ref="G20" si="50">C20*0.8</f>
        <v>644</v>
      </c>
      <c r="H20" s="7">
        <f t="shared" si="0"/>
        <v>603.75</v>
      </c>
      <c r="I20" s="7"/>
      <c r="J20" s="7"/>
      <c r="K20" s="7"/>
      <c r="L20" s="7"/>
      <c r="M20" s="7"/>
      <c r="N20" s="7"/>
      <c r="O20" s="7"/>
      <c r="P20" s="7"/>
      <c r="Q20" s="7"/>
      <c r="R20" t="s">
        <v>18</v>
      </c>
      <c r="T20" s="7">
        <v>1409.6923076923078</v>
      </c>
      <c r="U20" s="7">
        <v>1127.7538461538463</v>
      </c>
      <c r="V20" s="7">
        <v>1057.2692307692309</v>
      </c>
      <c r="W20" s="7">
        <v>986.78461538461545</v>
      </c>
      <c r="X20" s="7">
        <v>916.30000000000007</v>
      </c>
      <c r="Y20" s="7"/>
      <c r="Z20" s="7"/>
      <c r="AA20" s="7"/>
      <c r="AE20" t="s">
        <v>18</v>
      </c>
      <c r="AG20" s="7">
        <v>1100</v>
      </c>
      <c r="AH20" s="7">
        <f t="shared" si="5"/>
        <v>1045</v>
      </c>
      <c r="AI20" s="7">
        <f t="shared" si="6"/>
        <v>990</v>
      </c>
      <c r="AJ20" s="7">
        <f t="shared" si="7"/>
        <v>935</v>
      </c>
      <c r="AK20" s="7">
        <f t="shared" si="1"/>
        <v>880</v>
      </c>
    </row>
    <row r="21" spans="1:37">
      <c r="A21" t="s">
        <v>19</v>
      </c>
      <c r="C21" s="7">
        <v>805</v>
      </c>
      <c r="D21" s="7">
        <f t="shared" si="2"/>
        <v>764.75</v>
      </c>
      <c r="E21" s="7">
        <f t="shared" ref="E21:E42" si="51">D21*0.9</f>
        <v>688.27499999999998</v>
      </c>
      <c r="F21" s="7">
        <f t="shared" ref="F21:F23" si="52">C21*0.85</f>
        <v>684.25</v>
      </c>
      <c r="G21" s="7">
        <f t="shared" ref="G21:G23" si="53">C21*0.8</f>
        <v>644</v>
      </c>
      <c r="H21" s="7">
        <v>745</v>
      </c>
      <c r="I21" s="7"/>
      <c r="J21" s="7"/>
      <c r="K21" s="7"/>
      <c r="L21" s="7"/>
      <c r="M21" s="7"/>
      <c r="N21" s="7"/>
      <c r="O21" s="7"/>
      <c r="P21" s="7"/>
      <c r="Q21" s="7"/>
      <c r="R21" t="s">
        <v>19</v>
      </c>
      <c r="T21" s="7">
        <v>1409.6923076923078</v>
      </c>
      <c r="U21" s="7">
        <v>1127.7538461538463</v>
      </c>
      <c r="V21" s="7">
        <v>1057.2692307692309</v>
      </c>
      <c r="W21" s="7">
        <v>986.78461538461545</v>
      </c>
      <c r="X21" s="7">
        <v>916.30000000000007</v>
      </c>
      <c r="Y21" s="7"/>
      <c r="Z21" s="7"/>
      <c r="AA21" s="7"/>
      <c r="AE21" t="s">
        <v>19</v>
      </c>
      <c r="AG21" s="7">
        <v>1100</v>
      </c>
      <c r="AH21" s="7">
        <f t="shared" si="5"/>
        <v>1045</v>
      </c>
      <c r="AI21" s="7">
        <f t="shared" si="6"/>
        <v>990</v>
      </c>
      <c r="AJ21" s="7">
        <f t="shared" si="7"/>
        <v>935</v>
      </c>
      <c r="AK21" s="7">
        <f t="shared" si="1"/>
        <v>880</v>
      </c>
    </row>
    <row r="22" spans="1:37">
      <c r="A22" t="s">
        <v>20</v>
      </c>
      <c r="C22" s="7">
        <v>805</v>
      </c>
      <c r="D22" s="7">
        <f t="shared" si="2"/>
        <v>764.75</v>
      </c>
      <c r="E22" s="7">
        <f t="shared" si="51"/>
        <v>688.27499999999998</v>
      </c>
      <c r="F22" s="7">
        <f t="shared" si="52"/>
        <v>684.25</v>
      </c>
      <c r="G22" s="7">
        <f t="shared" si="53"/>
        <v>644</v>
      </c>
      <c r="H22" s="7">
        <v>745</v>
      </c>
      <c r="I22" s="7"/>
      <c r="J22" s="7"/>
      <c r="K22" s="7"/>
      <c r="L22" s="7"/>
      <c r="M22" s="7"/>
      <c r="N22" s="7"/>
      <c r="O22" s="7"/>
      <c r="P22" s="7"/>
      <c r="Q22" s="7"/>
      <c r="R22" t="s">
        <v>20</v>
      </c>
      <c r="T22" s="7">
        <v>1409.6923076923078</v>
      </c>
      <c r="U22" s="7">
        <v>1127.7538461538463</v>
      </c>
      <c r="V22" s="7">
        <v>1057.2692307692309</v>
      </c>
      <c r="W22" s="7">
        <v>986.78461538461545</v>
      </c>
      <c r="X22" s="7">
        <v>916.30000000000007</v>
      </c>
      <c r="Y22" s="7"/>
      <c r="Z22" s="7"/>
      <c r="AA22" s="7"/>
      <c r="AE22" t="s">
        <v>20</v>
      </c>
      <c r="AG22" s="7">
        <v>1100</v>
      </c>
      <c r="AH22" s="7">
        <f t="shared" si="5"/>
        <v>1045</v>
      </c>
      <c r="AI22" s="7">
        <f t="shared" si="6"/>
        <v>990</v>
      </c>
      <c r="AJ22" s="7">
        <f t="shared" si="7"/>
        <v>935</v>
      </c>
      <c r="AK22" s="7">
        <f t="shared" si="1"/>
        <v>880</v>
      </c>
    </row>
    <row r="23" spans="1:37">
      <c r="A23" t="s">
        <v>21</v>
      </c>
      <c r="C23" s="7">
        <v>805</v>
      </c>
      <c r="D23" s="7">
        <f t="shared" si="2"/>
        <v>764.75</v>
      </c>
      <c r="E23" s="7">
        <f t="shared" si="51"/>
        <v>688.27499999999998</v>
      </c>
      <c r="F23" s="7">
        <f t="shared" si="52"/>
        <v>684.25</v>
      </c>
      <c r="G23" s="7">
        <f t="shared" si="53"/>
        <v>644</v>
      </c>
      <c r="H23" s="7">
        <v>745</v>
      </c>
      <c r="I23" s="7"/>
      <c r="J23" s="7"/>
      <c r="K23" s="7"/>
      <c r="L23" s="7"/>
      <c r="M23" s="7"/>
      <c r="N23" s="7"/>
      <c r="O23" s="7"/>
      <c r="P23" s="7"/>
      <c r="Q23" s="7"/>
      <c r="R23" t="s">
        <v>21</v>
      </c>
      <c r="T23" s="7">
        <v>1409.6923076923078</v>
      </c>
      <c r="U23" s="7">
        <v>1127.7538461538463</v>
      </c>
      <c r="V23" s="7">
        <v>1057.2692307692309</v>
      </c>
      <c r="W23" s="7">
        <v>986.78461538461545</v>
      </c>
      <c r="X23" s="7">
        <v>916.30000000000007</v>
      </c>
      <c r="Y23" s="7"/>
      <c r="Z23" s="7"/>
      <c r="AA23" s="7"/>
      <c r="AE23" t="s">
        <v>21</v>
      </c>
      <c r="AG23" s="7">
        <v>1400</v>
      </c>
      <c r="AH23" s="7">
        <f t="shared" si="5"/>
        <v>1330</v>
      </c>
      <c r="AI23" s="7">
        <f t="shared" si="6"/>
        <v>1260</v>
      </c>
      <c r="AJ23" s="7">
        <f t="shared" si="7"/>
        <v>1190</v>
      </c>
      <c r="AK23" s="7">
        <f t="shared" si="1"/>
        <v>1120</v>
      </c>
    </row>
    <row r="24" spans="1:37">
      <c r="A24" t="s">
        <v>44</v>
      </c>
      <c r="C24" s="7">
        <v>890</v>
      </c>
      <c r="D24" s="7">
        <f t="shared" ref="D24" si="54">C24*0.95</f>
        <v>845.5</v>
      </c>
      <c r="E24" s="7">
        <f t="shared" ref="E24" si="55">D24*0.9</f>
        <v>760.95</v>
      </c>
      <c r="F24" s="7">
        <f t="shared" ref="F24" si="56">C24*0.85</f>
        <v>756.5</v>
      </c>
      <c r="G24" s="7">
        <f t="shared" ref="G24" si="57">C24*0.8</f>
        <v>712</v>
      </c>
      <c r="H24" s="7">
        <v>745</v>
      </c>
      <c r="I24" s="7"/>
      <c r="J24" s="7"/>
      <c r="K24" s="7"/>
      <c r="L24" s="7"/>
      <c r="M24" s="7"/>
      <c r="N24" s="7"/>
      <c r="O24" s="7"/>
      <c r="P24" s="7"/>
      <c r="Q24" s="7"/>
      <c r="R24" t="s">
        <v>44</v>
      </c>
      <c r="T24" s="7">
        <v>1639.4538461538461</v>
      </c>
      <c r="U24" s="7">
        <v>1311.563076923077</v>
      </c>
      <c r="V24" s="7">
        <v>1229.5903846153847</v>
      </c>
      <c r="W24" s="7">
        <v>1147.6176923076923</v>
      </c>
      <c r="X24" s="7">
        <v>1065.645</v>
      </c>
      <c r="Y24" s="7"/>
      <c r="Z24" s="7"/>
      <c r="AA24" s="7"/>
      <c r="AE24" t="s">
        <v>44</v>
      </c>
      <c r="AG24" s="7">
        <v>1650</v>
      </c>
      <c r="AH24" s="7">
        <f t="shared" si="5"/>
        <v>1567.5</v>
      </c>
      <c r="AI24" s="7">
        <f t="shared" si="6"/>
        <v>1485</v>
      </c>
      <c r="AJ24" s="7">
        <f t="shared" si="7"/>
        <v>1402.5</v>
      </c>
      <c r="AK24" s="7">
        <f t="shared" si="1"/>
        <v>1320</v>
      </c>
    </row>
    <row r="25" spans="1:37">
      <c r="C25" s="10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T25" s="10"/>
      <c r="U25" s="9"/>
      <c r="V25" s="9"/>
      <c r="W25" s="9"/>
      <c r="X25" s="9"/>
      <c r="Y25" s="9"/>
      <c r="Z25" s="9"/>
      <c r="AA25" s="9"/>
      <c r="AG25" s="10">
        <f t="shared" ref="AG25" si="58">AK25/0.69</f>
        <v>0.43478260869565222</v>
      </c>
      <c r="AH25" s="9">
        <v>0.03</v>
      </c>
      <c r="AI25" s="9">
        <v>0.2</v>
      </c>
      <c r="AJ25" s="9">
        <v>0.25</v>
      </c>
      <c r="AK25" s="9">
        <v>0.3</v>
      </c>
    </row>
    <row r="26" spans="1:37">
      <c r="A26" t="s">
        <v>45</v>
      </c>
      <c r="C26" s="7">
        <v>890</v>
      </c>
      <c r="D26" s="7">
        <f t="shared" ref="D26" si="59">C26*0.95</f>
        <v>845.5</v>
      </c>
      <c r="E26" s="7">
        <f t="shared" ref="E26" si="60">D26*0.9</f>
        <v>760.95</v>
      </c>
      <c r="F26" s="7">
        <f t="shared" ref="F26" si="61">C26*0.85</f>
        <v>756.5</v>
      </c>
      <c r="G26" s="7">
        <f t="shared" ref="G26" si="62">C26*0.8</f>
        <v>712</v>
      </c>
      <c r="H26" s="7">
        <v>745</v>
      </c>
      <c r="I26" s="7"/>
      <c r="J26" s="7"/>
      <c r="K26" s="7"/>
      <c r="L26" s="7"/>
      <c r="M26" s="7"/>
      <c r="N26" s="7"/>
      <c r="O26" s="7"/>
      <c r="P26" s="7"/>
      <c r="Q26" s="7"/>
      <c r="R26" t="s">
        <v>45</v>
      </c>
      <c r="T26" s="7">
        <v>1639.4538461538461</v>
      </c>
      <c r="U26" s="7">
        <v>1311.563076923077</v>
      </c>
      <c r="V26" s="7">
        <v>1229.5903846153847</v>
      </c>
      <c r="W26" s="7">
        <v>1147.6176923076923</v>
      </c>
      <c r="X26" s="7">
        <v>1065.645</v>
      </c>
      <c r="Y26" s="7"/>
      <c r="Z26" s="7"/>
      <c r="AA26" s="7"/>
      <c r="AC26" s="7"/>
      <c r="AE26" t="s">
        <v>45</v>
      </c>
      <c r="AG26" s="7">
        <f>AK26/0.7</f>
        <v>1885.7142857142858</v>
      </c>
      <c r="AH26" s="7">
        <f>AG26*0.97</f>
        <v>1829.1428571428571</v>
      </c>
      <c r="AI26" s="7">
        <f>AG26*0.8</f>
        <v>1508.5714285714287</v>
      </c>
      <c r="AJ26" s="7">
        <f>AG26*0.75</f>
        <v>1414.2857142857142</v>
      </c>
      <c r="AK26" s="7">
        <v>1320</v>
      </c>
    </row>
    <row r="27" spans="1:37">
      <c r="A27" t="s">
        <v>46</v>
      </c>
      <c r="C27" s="7">
        <v>1935</v>
      </c>
      <c r="D27" s="7">
        <f t="shared" si="2"/>
        <v>1838.25</v>
      </c>
      <c r="E27" s="7">
        <f t="shared" si="51"/>
        <v>1654.425</v>
      </c>
      <c r="F27" s="7">
        <f t="shared" ref="F27:F30" si="63">C27*0.85</f>
        <v>1644.75</v>
      </c>
      <c r="G27" s="7">
        <f t="shared" ref="G27:G30" si="64">C27*0.8</f>
        <v>1548</v>
      </c>
      <c r="H27" s="7">
        <v>1520</v>
      </c>
      <c r="I27" s="7"/>
      <c r="J27" s="7"/>
      <c r="K27" s="7"/>
      <c r="L27" s="7"/>
      <c r="M27" s="7"/>
      <c r="N27" s="7"/>
      <c r="O27" s="7"/>
      <c r="P27" s="7"/>
      <c r="Q27" s="7"/>
      <c r="R27" t="s">
        <v>46</v>
      </c>
      <c r="T27" s="7">
        <v>3479.3769230769235</v>
      </c>
      <c r="U27" s="7">
        <v>2783.501538461539</v>
      </c>
      <c r="V27" s="7">
        <v>2609.5326923076927</v>
      </c>
      <c r="W27" s="7">
        <v>2435.5638461538465</v>
      </c>
      <c r="X27" s="7">
        <v>2261.5950000000003</v>
      </c>
      <c r="Y27" s="7"/>
      <c r="Z27" s="7"/>
      <c r="AA27" s="7"/>
      <c r="AE27" t="s">
        <v>46</v>
      </c>
      <c r="AG27" s="7">
        <f>AK27/0.7</f>
        <v>2428.5714285714289</v>
      </c>
      <c r="AH27" s="7">
        <f>AG27*0.97</f>
        <v>2355.7142857142858</v>
      </c>
      <c r="AI27" s="7">
        <f>AG27*0.8</f>
        <v>1942.8571428571431</v>
      </c>
      <c r="AJ27" s="7">
        <f>AG27*0.75</f>
        <v>1821.4285714285716</v>
      </c>
      <c r="AK27" s="7">
        <v>1700</v>
      </c>
    </row>
    <row r="28" spans="1:37">
      <c r="A28" t="s">
        <v>48</v>
      </c>
      <c r="C28" s="7">
        <v>1935</v>
      </c>
      <c r="D28" s="7">
        <f t="shared" si="2"/>
        <v>1838.25</v>
      </c>
      <c r="E28" s="7">
        <f t="shared" si="51"/>
        <v>1654.425</v>
      </c>
      <c r="F28" s="7">
        <f t="shared" si="63"/>
        <v>1644.75</v>
      </c>
      <c r="G28" s="7">
        <f t="shared" si="64"/>
        <v>1548</v>
      </c>
      <c r="H28" s="7">
        <v>1520</v>
      </c>
      <c r="I28" s="7"/>
      <c r="J28" s="7"/>
      <c r="K28" s="7"/>
      <c r="L28" s="7"/>
      <c r="M28" s="7"/>
      <c r="N28" s="7"/>
      <c r="O28" s="7"/>
      <c r="P28" s="7"/>
      <c r="Q28" s="7"/>
      <c r="R28" t="s">
        <v>48</v>
      </c>
      <c r="T28" s="7">
        <v>3479.3769230769235</v>
      </c>
      <c r="U28" s="7">
        <v>2783.501538461539</v>
      </c>
      <c r="V28" s="7">
        <v>2609.5326923076927</v>
      </c>
      <c r="W28" s="7">
        <v>2435.5638461538465</v>
      </c>
      <c r="X28" s="7">
        <v>2261.5950000000003</v>
      </c>
      <c r="Y28" s="7"/>
      <c r="Z28" s="7"/>
      <c r="AA28" s="7"/>
      <c r="AE28" t="s">
        <v>48</v>
      </c>
      <c r="AG28" s="7">
        <f t="shared" ref="AG28:AG30" si="65">AK28/0.7</f>
        <v>2428.5714285714289</v>
      </c>
      <c r="AH28" s="7">
        <f t="shared" ref="AH28:AH30" si="66">AG28*0.97</f>
        <v>2355.7142857142858</v>
      </c>
      <c r="AI28" s="7">
        <f t="shared" ref="AI28:AI30" si="67">AG28*0.8</f>
        <v>1942.8571428571431</v>
      </c>
      <c r="AJ28" s="7">
        <f t="shared" ref="AJ28:AJ30" si="68">AG28*0.75</f>
        <v>1821.4285714285716</v>
      </c>
      <c r="AK28" s="7">
        <v>1700</v>
      </c>
    </row>
    <row r="29" spans="1:37">
      <c r="A29" t="s">
        <v>47</v>
      </c>
      <c r="C29" s="7">
        <v>1935</v>
      </c>
      <c r="D29" s="7">
        <f t="shared" si="2"/>
        <v>1838.25</v>
      </c>
      <c r="E29" s="7">
        <f t="shared" si="51"/>
        <v>1654.425</v>
      </c>
      <c r="F29" s="7">
        <f t="shared" si="63"/>
        <v>1644.75</v>
      </c>
      <c r="G29" s="7">
        <f t="shared" si="64"/>
        <v>1548</v>
      </c>
      <c r="H29" s="7">
        <v>1520</v>
      </c>
      <c r="I29" s="7"/>
      <c r="J29" s="7"/>
      <c r="K29" s="7"/>
      <c r="L29" s="7"/>
      <c r="M29" s="7"/>
      <c r="N29" s="7"/>
      <c r="O29" s="7"/>
      <c r="P29" s="7"/>
      <c r="Q29" s="7"/>
      <c r="R29" t="s">
        <v>47</v>
      </c>
      <c r="T29" s="7">
        <v>3479.3769230769235</v>
      </c>
      <c r="U29" s="7">
        <v>2783.501538461539</v>
      </c>
      <c r="V29" s="7">
        <v>2609.5326923076927</v>
      </c>
      <c r="W29" s="7">
        <v>2435.5638461538465</v>
      </c>
      <c r="X29" s="7">
        <v>2261.5950000000003</v>
      </c>
      <c r="Y29" s="7"/>
      <c r="Z29" s="7"/>
      <c r="AA29" s="7"/>
      <c r="AE29" t="s">
        <v>47</v>
      </c>
      <c r="AG29" s="7">
        <f t="shared" si="65"/>
        <v>2428.5714285714289</v>
      </c>
      <c r="AH29" s="7">
        <f t="shared" si="66"/>
        <v>2355.7142857142858</v>
      </c>
      <c r="AI29" s="7">
        <f t="shared" si="67"/>
        <v>1942.8571428571431</v>
      </c>
      <c r="AJ29" s="7">
        <f t="shared" si="68"/>
        <v>1821.4285714285716</v>
      </c>
      <c r="AK29" s="7">
        <v>1700</v>
      </c>
    </row>
    <row r="30" spans="1:37">
      <c r="A30" t="s">
        <v>49</v>
      </c>
      <c r="C30" s="7">
        <v>1935</v>
      </c>
      <c r="D30" s="7">
        <f t="shared" si="2"/>
        <v>1838.25</v>
      </c>
      <c r="E30" s="7">
        <f t="shared" si="51"/>
        <v>1654.425</v>
      </c>
      <c r="F30" s="7">
        <f t="shared" si="63"/>
        <v>1644.75</v>
      </c>
      <c r="G30" s="7">
        <f t="shared" si="64"/>
        <v>1548</v>
      </c>
      <c r="H30" s="7">
        <v>1520</v>
      </c>
      <c r="I30" s="7"/>
      <c r="J30" s="7"/>
      <c r="K30" s="7"/>
      <c r="L30" s="7"/>
      <c r="M30" s="7"/>
      <c r="N30" s="7"/>
      <c r="O30" s="7"/>
      <c r="P30" s="7"/>
      <c r="Q30" s="7"/>
      <c r="R30" t="s">
        <v>49</v>
      </c>
      <c r="T30" s="7">
        <v>3479.3769230769235</v>
      </c>
      <c r="U30" s="7">
        <v>2783.501538461539</v>
      </c>
      <c r="V30" s="7">
        <v>2609.5326923076927</v>
      </c>
      <c r="W30" s="7">
        <v>2435.5638461538465</v>
      </c>
      <c r="X30" s="7">
        <v>2261.5950000000003</v>
      </c>
      <c r="Y30" s="7"/>
      <c r="Z30" s="7"/>
      <c r="AA30" s="7"/>
      <c r="AE30" t="s">
        <v>49</v>
      </c>
      <c r="AG30" s="7">
        <f t="shared" si="65"/>
        <v>2428.5714285714289</v>
      </c>
      <c r="AH30" s="7">
        <f t="shared" si="66"/>
        <v>2355.7142857142858</v>
      </c>
      <c r="AI30" s="7">
        <f t="shared" si="67"/>
        <v>1942.8571428571431</v>
      </c>
      <c r="AJ30" s="7">
        <f t="shared" si="68"/>
        <v>1821.4285714285716</v>
      </c>
      <c r="AK30" s="7">
        <v>1700</v>
      </c>
    </row>
    <row r="31" spans="1:37">
      <c r="A31" t="s">
        <v>50</v>
      </c>
      <c r="C31" s="7">
        <v>2190</v>
      </c>
      <c r="D31" s="7">
        <f t="shared" si="2"/>
        <v>2080.5</v>
      </c>
      <c r="E31" s="7">
        <f t="shared" si="51"/>
        <v>1872.45</v>
      </c>
      <c r="F31" s="7">
        <f t="shared" ref="F31:F32" si="69">C31*0.85</f>
        <v>1861.5</v>
      </c>
      <c r="G31" s="7">
        <f t="shared" ref="G31:G32" si="70">C31*0.8</f>
        <v>1752</v>
      </c>
      <c r="H31" s="7">
        <v>1920</v>
      </c>
      <c r="I31" s="7"/>
      <c r="J31" s="7"/>
      <c r="K31" s="7"/>
      <c r="L31" s="7"/>
      <c r="M31" s="7"/>
      <c r="N31" s="7"/>
      <c r="O31" s="7"/>
      <c r="P31" s="7"/>
      <c r="Q31" s="7"/>
      <c r="R31" t="s">
        <v>50</v>
      </c>
      <c r="T31" s="7">
        <v>3548.0307692307697</v>
      </c>
      <c r="U31" s="7">
        <v>2838.4246153846161</v>
      </c>
      <c r="V31" s="7">
        <v>2661.0230769230775</v>
      </c>
      <c r="W31" s="7">
        <v>2483.6215384615384</v>
      </c>
      <c r="X31" s="7">
        <v>2306.2200000000003</v>
      </c>
      <c r="Y31" s="7"/>
      <c r="Z31" s="7"/>
      <c r="AA31" s="7"/>
      <c r="AE31" t="s">
        <v>50</v>
      </c>
      <c r="AG31" s="7">
        <f t="shared" ref="AG31:AG41" si="71">AK31/0.7</f>
        <v>4771.4285714285716</v>
      </c>
      <c r="AH31" s="7">
        <f t="shared" ref="AH31:AH41" si="72">AG31*0.97</f>
        <v>4628.2857142857147</v>
      </c>
      <c r="AI31" s="7">
        <f t="shared" ref="AI31:AI41" si="73">AG31*0.8</f>
        <v>3817.1428571428573</v>
      </c>
      <c r="AJ31" s="7">
        <f t="shared" ref="AJ31:AJ41" si="74">AG31*0.75</f>
        <v>3578.5714285714284</v>
      </c>
      <c r="AK31" s="7">
        <v>3340</v>
      </c>
    </row>
    <row r="32" spans="1:37">
      <c r="A32" t="s">
        <v>51</v>
      </c>
      <c r="C32" s="7">
        <v>2190</v>
      </c>
      <c r="D32" s="7">
        <f t="shared" si="2"/>
        <v>2080.5</v>
      </c>
      <c r="E32" s="7">
        <f t="shared" si="51"/>
        <v>1872.45</v>
      </c>
      <c r="F32" s="7">
        <f t="shared" si="69"/>
        <v>1861.5</v>
      </c>
      <c r="G32" s="7">
        <f t="shared" si="70"/>
        <v>1752</v>
      </c>
      <c r="H32" s="7">
        <v>1920</v>
      </c>
      <c r="I32" s="7"/>
      <c r="J32" s="7"/>
      <c r="K32" s="7"/>
      <c r="L32" s="7"/>
      <c r="M32" s="7"/>
      <c r="N32" s="7"/>
      <c r="O32" s="7"/>
      <c r="P32" s="7"/>
      <c r="Q32" s="7"/>
      <c r="R32" t="s">
        <v>51</v>
      </c>
      <c r="T32" s="7">
        <v>3548.0307692307697</v>
      </c>
      <c r="U32" s="7">
        <v>2838.4246153846161</v>
      </c>
      <c r="V32" s="7">
        <v>2661.0230769230775</v>
      </c>
      <c r="W32" s="7">
        <v>2483.6215384615384</v>
      </c>
      <c r="X32" s="7">
        <v>2306.2200000000003</v>
      </c>
      <c r="Y32" s="7"/>
      <c r="Z32" s="7"/>
      <c r="AA32" s="7"/>
      <c r="AE32" t="s">
        <v>51</v>
      </c>
      <c r="AG32" s="7">
        <f t="shared" si="71"/>
        <v>4771.4285714285716</v>
      </c>
      <c r="AH32" s="7">
        <f t="shared" si="72"/>
        <v>4628.2857142857147</v>
      </c>
      <c r="AI32" s="7">
        <f t="shared" si="73"/>
        <v>3817.1428571428573</v>
      </c>
      <c r="AJ32" s="7">
        <f t="shared" si="74"/>
        <v>3578.5714285714284</v>
      </c>
      <c r="AK32" s="7">
        <v>3340</v>
      </c>
    </row>
    <row r="33" spans="1:37">
      <c r="A33" t="s">
        <v>52</v>
      </c>
      <c r="C33" s="7">
        <f t="shared" ref="C33:C40" si="75">H33/0.75</f>
        <v>2866.6666666666665</v>
      </c>
      <c r="D33" s="7">
        <f t="shared" si="2"/>
        <v>2723.333333333333</v>
      </c>
      <c r="E33" s="7">
        <f t="shared" si="51"/>
        <v>2451</v>
      </c>
      <c r="F33" s="7">
        <f t="shared" ref="F33:F37" si="76">C33*0.85</f>
        <v>2436.6666666666665</v>
      </c>
      <c r="G33" s="7">
        <f t="shared" ref="G33:G37" si="77">C33*0.8</f>
        <v>2293.3333333333335</v>
      </c>
      <c r="H33" s="7">
        <v>2150</v>
      </c>
      <c r="I33" s="7"/>
      <c r="J33" s="7"/>
      <c r="K33" s="7"/>
      <c r="L33" s="7"/>
      <c r="M33" s="7"/>
      <c r="N33" s="7"/>
      <c r="O33" s="7"/>
      <c r="P33" s="7"/>
      <c r="Q33" s="7"/>
      <c r="R33" t="s">
        <v>52</v>
      </c>
      <c r="T33" s="7">
        <v>3570</v>
      </c>
      <c r="U33" s="7">
        <v>2856</v>
      </c>
      <c r="V33" s="7">
        <v>2677.5</v>
      </c>
      <c r="W33" s="7">
        <v>2499</v>
      </c>
      <c r="X33" s="7">
        <v>2320.5</v>
      </c>
      <c r="Y33" s="7"/>
      <c r="Z33" s="7"/>
      <c r="AA33" s="7"/>
      <c r="AE33" t="s">
        <v>52</v>
      </c>
      <c r="AG33" s="7">
        <f t="shared" si="71"/>
        <v>7814.2857142857147</v>
      </c>
      <c r="AH33" s="7">
        <f t="shared" si="72"/>
        <v>7579.8571428571431</v>
      </c>
      <c r="AI33" s="7">
        <f t="shared" si="73"/>
        <v>6251.4285714285725</v>
      </c>
      <c r="AJ33" s="7">
        <f t="shared" si="74"/>
        <v>5860.7142857142862</v>
      </c>
      <c r="AK33" s="7">
        <v>5470</v>
      </c>
    </row>
    <row r="34" spans="1:37">
      <c r="A34" t="s">
        <v>56</v>
      </c>
      <c r="C34" s="7">
        <f t="shared" si="75"/>
        <v>2866.6666666666665</v>
      </c>
      <c r="D34" s="7">
        <f t="shared" si="2"/>
        <v>2723.333333333333</v>
      </c>
      <c r="E34" s="7">
        <f t="shared" si="51"/>
        <v>2451</v>
      </c>
      <c r="F34" s="7">
        <f t="shared" si="76"/>
        <v>2436.6666666666665</v>
      </c>
      <c r="G34" s="7">
        <f t="shared" si="77"/>
        <v>2293.3333333333335</v>
      </c>
      <c r="H34" s="7">
        <v>2150</v>
      </c>
      <c r="I34" s="7"/>
      <c r="J34" s="7"/>
      <c r="K34" s="7"/>
      <c r="L34" s="7"/>
      <c r="M34" s="7"/>
      <c r="N34" s="7"/>
      <c r="O34" s="7"/>
      <c r="P34" s="7"/>
      <c r="Q34" s="7"/>
      <c r="R34" t="s">
        <v>56</v>
      </c>
      <c r="T34" s="7">
        <v>3570</v>
      </c>
      <c r="U34" s="7">
        <v>2856</v>
      </c>
      <c r="V34" s="7">
        <v>2677.5</v>
      </c>
      <c r="W34" s="7">
        <v>2499</v>
      </c>
      <c r="X34" s="7">
        <v>2320.5</v>
      </c>
      <c r="Y34" s="7"/>
      <c r="Z34" s="7"/>
      <c r="AA34" s="7"/>
      <c r="AE34" t="s">
        <v>56</v>
      </c>
      <c r="AG34" s="7">
        <f t="shared" si="71"/>
        <v>7814.2857142857147</v>
      </c>
      <c r="AH34" s="7">
        <f t="shared" si="72"/>
        <v>7579.8571428571431</v>
      </c>
      <c r="AI34" s="7">
        <f t="shared" si="73"/>
        <v>6251.4285714285725</v>
      </c>
      <c r="AJ34" s="7">
        <f t="shared" si="74"/>
        <v>5860.7142857142862</v>
      </c>
      <c r="AK34" s="7">
        <v>5470</v>
      </c>
    </row>
    <row r="35" spans="1:37">
      <c r="A35" t="s">
        <v>53</v>
      </c>
      <c r="C35" s="7">
        <f t="shared" si="75"/>
        <v>2866.6666666666665</v>
      </c>
      <c r="D35" s="7">
        <f t="shared" si="2"/>
        <v>2723.333333333333</v>
      </c>
      <c r="E35" s="7">
        <f t="shared" si="51"/>
        <v>2451</v>
      </c>
      <c r="F35" s="7">
        <f t="shared" si="76"/>
        <v>2436.6666666666665</v>
      </c>
      <c r="G35" s="7">
        <f t="shared" si="77"/>
        <v>2293.3333333333335</v>
      </c>
      <c r="H35" s="7">
        <v>2150</v>
      </c>
      <c r="I35" s="7"/>
      <c r="J35" s="7"/>
      <c r="K35" s="7"/>
      <c r="L35" s="7"/>
      <c r="M35" s="7"/>
      <c r="N35" s="7"/>
      <c r="O35" s="7"/>
      <c r="P35" s="7"/>
      <c r="Q35" s="7"/>
      <c r="R35" t="s">
        <v>53</v>
      </c>
      <c r="T35" s="7">
        <v>3570</v>
      </c>
      <c r="U35" s="7">
        <v>2856</v>
      </c>
      <c r="V35" s="7">
        <v>2677.5</v>
      </c>
      <c r="W35" s="7">
        <v>2499</v>
      </c>
      <c r="X35" s="7">
        <v>2320.5</v>
      </c>
      <c r="Y35" s="7"/>
      <c r="Z35" s="7"/>
      <c r="AA35" s="7"/>
      <c r="AE35" t="s">
        <v>53</v>
      </c>
      <c r="AG35" s="7">
        <f t="shared" si="71"/>
        <v>7814.2857142857147</v>
      </c>
      <c r="AH35" s="7">
        <f t="shared" si="72"/>
        <v>7579.8571428571431</v>
      </c>
      <c r="AI35" s="7">
        <f t="shared" si="73"/>
        <v>6251.4285714285725</v>
      </c>
      <c r="AJ35" s="7">
        <f t="shared" si="74"/>
        <v>5860.7142857142862</v>
      </c>
      <c r="AK35" s="7">
        <v>5470</v>
      </c>
    </row>
    <row r="36" spans="1:37">
      <c r="A36" t="s">
        <v>54</v>
      </c>
      <c r="C36" s="7">
        <f t="shared" si="75"/>
        <v>2866.6666666666665</v>
      </c>
      <c r="D36" s="7">
        <f t="shared" si="2"/>
        <v>2723.333333333333</v>
      </c>
      <c r="E36" s="7">
        <f t="shared" si="51"/>
        <v>2451</v>
      </c>
      <c r="F36" s="7">
        <f t="shared" si="76"/>
        <v>2436.6666666666665</v>
      </c>
      <c r="G36" s="7">
        <f t="shared" si="77"/>
        <v>2293.3333333333335</v>
      </c>
      <c r="H36" s="7">
        <v>2150</v>
      </c>
      <c r="I36" s="7"/>
      <c r="J36" s="7"/>
      <c r="K36" s="7"/>
      <c r="L36" s="7"/>
      <c r="M36" s="7"/>
      <c r="N36" s="7"/>
      <c r="O36" s="7"/>
      <c r="P36" s="7"/>
      <c r="Q36" s="7"/>
      <c r="R36" t="s">
        <v>54</v>
      </c>
      <c r="T36" s="7">
        <v>4341.669230769231</v>
      </c>
      <c r="U36" s="7">
        <v>3473.335384615385</v>
      </c>
      <c r="V36" s="7">
        <v>3256.251923076923</v>
      </c>
      <c r="W36" s="7">
        <v>3039.1684615384615</v>
      </c>
      <c r="X36" s="7">
        <v>2822.085</v>
      </c>
      <c r="Y36" s="7"/>
      <c r="Z36" s="7"/>
      <c r="AA36" s="7"/>
      <c r="AE36" t="s">
        <v>54</v>
      </c>
      <c r="AG36" s="7">
        <f t="shared" si="71"/>
        <v>7928.5714285714294</v>
      </c>
      <c r="AH36" s="7">
        <f t="shared" si="72"/>
        <v>7690.7142857142862</v>
      </c>
      <c r="AI36" s="7">
        <f t="shared" si="73"/>
        <v>6342.857142857144</v>
      </c>
      <c r="AJ36" s="7">
        <f t="shared" si="74"/>
        <v>5946.4285714285725</v>
      </c>
      <c r="AK36" s="7">
        <v>5550</v>
      </c>
    </row>
    <row r="37" spans="1:37">
      <c r="A37" t="s">
        <v>148</v>
      </c>
      <c r="C37" s="7">
        <f t="shared" si="75"/>
        <v>4600</v>
      </c>
      <c r="D37" s="7">
        <f t="shared" si="2"/>
        <v>4370</v>
      </c>
      <c r="E37" s="7">
        <f t="shared" si="51"/>
        <v>3933</v>
      </c>
      <c r="F37" s="7">
        <f t="shared" si="76"/>
        <v>3910</v>
      </c>
      <c r="G37" s="7">
        <f t="shared" si="77"/>
        <v>3680</v>
      </c>
      <c r="H37" s="7">
        <v>3450</v>
      </c>
      <c r="I37" s="7"/>
      <c r="J37" s="7"/>
      <c r="K37" s="7"/>
      <c r="L37" s="7"/>
      <c r="M37" s="7"/>
      <c r="N37" s="7"/>
      <c r="O37" s="7"/>
      <c r="P37" s="7"/>
      <c r="Q37" s="7"/>
      <c r="T37" s="7"/>
      <c r="U37" s="7"/>
      <c r="V37" s="7"/>
      <c r="W37" s="7"/>
      <c r="X37" s="7"/>
      <c r="Y37" s="7"/>
      <c r="Z37" s="7"/>
      <c r="AA37" s="7"/>
      <c r="AG37" s="7"/>
      <c r="AH37" s="7"/>
      <c r="AI37" s="7"/>
      <c r="AJ37" s="7"/>
      <c r="AK37" s="7"/>
    </row>
    <row r="38" spans="1:37">
      <c r="A38" t="s">
        <v>55</v>
      </c>
      <c r="C38" s="7">
        <f t="shared" si="75"/>
        <v>4600</v>
      </c>
      <c r="D38" s="7">
        <f t="shared" si="2"/>
        <v>4370</v>
      </c>
      <c r="E38" s="7">
        <f t="shared" si="51"/>
        <v>3933</v>
      </c>
      <c r="F38" s="7">
        <f t="shared" ref="F38:F42" si="78">C38*0.85</f>
        <v>3910</v>
      </c>
      <c r="G38" s="7">
        <f t="shared" ref="G38:G42" si="79">C38*0.8</f>
        <v>3680</v>
      </c>
      <c r="H38" s="7">
        <v>3450</v>
      </c>
      <c r="I38" s="7"/>
      <c r="J38" s="7"/>
      <c r="K38" s="7"/>
      <c r="L38" s="7"/>
      <c r="M38" s="7"/>
      <c r="N38" s="7"/>
      <c r="O38" s="7"/>
      <c r="P38" s="7"/>
      <c r="Q38" s="7"/>
      <c r="R38" t="s">
        <v>55</v>
      </c>
      <c r="T38" s="7">
        <v>4341.669230769231</v>
      </c>
      <c r="U38" s="7">
        <v>3473.335384615385</v>
      </c>
      <c r="V38" s="7">
        <v>3256.251923076923</v>
      </c>
      <c r="W38" s="7">
        <v>3039.1684615384615</v>
      </c>
      <c r="X38" s="7">
        <v>2822.085</v>
      </c>
      <c r="Y38" s="7"/>
      <c r="Z38" s="7"/>
      <c r="AA38" s="7"/>
      <c r="AE38" t="s">
        <v>55</v>
      </c>
      <c r="AG38" s="7">
        <f t="shared" si="71"/>
        <v>7928.5714285714294</v>
      </c>
      <c r="AH38" s="7">
        <f t="shared" si="72"/>
        <v>7690.7142857142862</v>
      </c>
      <c r="AI38" s="7">
        <f t="shared" si="73"/>
        <v>6342.857142857144</v>
      </c>
      <c r="AJ38" s="7">
        <f t="shared" si="74"/>
        <v>5946.4285714285725</v>
      </c>
      <c r="AK38" s="7">
        <v>5550</v>
      </c>
    </row>
    <row r="39" spans="1:37">
      <c r="A39" t="s">
        <v>60</v>
      </c>
      <c r="C39" s="7">
        <f t="shared" si="75"/>
        <v>4600</v>
      </c>
      <c r="D39" s="7">
        <f t="shared" si="2"/>
        <v>4370</v>
      </c>
      <c r="E39" s="7">
        <f t="shared" si="51"/>
        <v>3933</v>
      </c>
      <c r="F39" s="7">
        <f t="shared" si="78"/>
        <v>3910</v>
      </c>
      <c r="G39" s="7">
        <f t="shared" si="79"/>
        <v>3680</v>
      </c>
      <c r="H39" s="7">
        <v>3450</v>
      </c>
      <c r="I39" s="7"/>
      <c r="J39" s="7"/>
      <c r="K39" s="7"/>
      <c r="L39" s="7"/>
      <c r="M39" s="7"/>
      <c r="N39" s="7"/>
      <c r="O39" s="7"/>
      <c r="P39" s="7"/>
      <c r="Q39" s="7"/>
      <c r="R39" t="s">
        <v>60</v>
      </c>
      <c r="T39" s="7">
        <v>1</v>
      </c>
      <c r="U39" s="7">
        <v>1</v>
      </c>
      <c r="V39" s="7">
        <v>1</v>
      </c>
      <c r="W39" s="7">
        <v>1</v>
      </c>
      <c r="X39" s="7">
        <v>1</v>
      </c>
      <c r="Y39" s="7"/>
      <c r="Z39" s="7"/>
      <c r="AA39" s="7"/>
      <c r="AE39" t="s">
        <v>60</v>
      </c>
      <c r="AG39" s="7">
        <f t="shared" si="71"/>
        <v>7928.5714285714294</v>
      </c>
      <c r="AH39" s="7">
        <f t="shared" si="72"/>
        <v>7690.7142857142862</v>
      </c>
      <c r="AI39" s="7">
        <f t="shared" si="73"/>
        <v>6342.857142857144</v>
      </c>
      <c r="AJ39" s="7">
        <f t="shared" si="74"/>
        <v>5946.4285714285725</v>
      </c>
      <c r="AK39" s="7">
        <v>5550</v>
      </c>
    </row>
    <row r="40" spans="1:37">
      <c r="A40" t="s">
        <v>57</v>
      </c>
      <c r="C40" s="7">
        <f t="shared" si="75"/>
        <v>4600</v>
      </c>
      <c r="D40" s="7">
        <f t="shared" si="2"/>
        <v>4370</v>
      </c>
      <c r="E40" s="7">
        <f t="shared" si="51"/>
        <v>3933</v>
      </c>
      <c r="F40" s="7">
        <f t="shared" si="78"/>
        <v>3910</v>
      </c>
      <c r="G40" s="7">
        <f t="shared" si="79"/>
        <v>3680</v>
      </c>
      <c r="H40" s="7">
        <v>3450</v>
      </c>
      <c r="I40" s="7"/>
      <c r="J40" s="7"/>
      <c r="K40" s="7"/>
      <c r="L40" s="7"/>
      <c r="M40" s="7"/>
      <c r="N40" s="7"/>
      <c r="O40" s="7"/>
      <c r="P40" s="7"/>
      <c r="Q40" s="7"/>
      <c r="R40" t="s">
        <v>57</v>
      </c>
      <c r="T40" s="7">
        <v>4341.669230769231</v>
      </c>
      <c r="U40" s="7">
        <v>3473.335384615385</v>
      </c>
      <c r="V40" s="7">
        <v>3256.251923076923</v>
      </c>
      <c r="W40" s="7">
        <v>3039.1684615384615</v>
      </c>
      <c r="X40" s="7">
        <v>2822.085</v>
      </c>
      <c r="Y40" s="7"/>
      <c r="Z40" s="7"/>
      <c r="AA40" s="7"/>
      <c r="AE40" t="s">
        <v>57</v>
      </c>
      <c r="AG40" s="7">
        <f t="shared" si="71"/>
        <v>7928.5714285714294</v>
      </c>
      <c r="AH40" s="7">
        <f t="shared" si="72"/>
        <v>7690.7142857142862</v>
      </c>
      <c r="AI40" s="7">
        <f t="shared" si="73"/>
        <v>6342.857142857144</v>
      </c>
      <c r="AJ40" s="7">
        <f t="shared" si="74"/>
        <v>5946.4285714285725</v>
      </c>
      <c r="AK40" s="7">
        <v>5550</v>
      </c>
    </row>
    <row r="41" spans="1:37">
      <c r="A41" t="s">
        <v>62</v>
      </c>
      <c r="C41" s="7">
        <v>6900</v>
      </c>
      <c r="D41" s="7">
        <f t="shared" si="2"/>
        <v>6555</v>
      </c>
      <c r="E41" s="7">
        <f t="shared" si="51"/>
        <v>5899.5</v>
      </c>
      <c r="F41" s="7">
        <f t="shared" si="78"/>
        <v>5865</v>
      </c>
      <c r="G41" s="7">
        <f t="shared" si="79"/>
        <v>5520</v>
      </c>
      <c r="H41" s="7">
        <v>7190</v>
      </c>
      <c r="I41" s="7"/>
      <c r="J41" s="7"/>
      <c r="K41" s="7"/>
      <c r="L41" s="7"/>
      <c r="M41" s="7"/>
      <c r="N41" s="7"/>
      <c r="O41" s="7"/>
      <c r="P41" s="7"/>
      <c r="Q41" s="7"/>
      <c r="R41" t="s">
        <v>62</v>
      </c>
      <c r="T41" s="7">
        <v>8249.4461538461528</v>
      </c>
      <c r="U41" s="7">
        <v>6599.5569230769224</v>
      </c>
      <c r="V41" s="7">
        <v>6187.0846153846142</v>
      </c>
      <c r="W41" s="7">
        <v>5774.6123076923068</v>
      </c>
      <c r="X41" s="7">
        <v>5362.1399999999994</v>
      </c>
      <c r="Y41" s="7"/>
      <c r="Z41" s="7"/>
      <c r="AA41" s="7"/>
      <c r="AE41" t="s">
        <v>62</v>
      </c>
      <c r="AG41" s="7">
        <f t="shared" si="71"/>
        <v>11857.142857142859</v>
      </c>
      <c r="AH41" s="7">
        <f t="shared" si="72"/>
        <v>11501.428571428572</v>
      </c>
      <c r="AI41" s="7">
        <f t="shared" si="73"/>
        <v>9485.7142857142881</v>
      </c>
      <c r="AJ41" s="7">
        <f t="shared" si="74"/>
        <v>8892.8571428571449</v>
      </c>
      <c r="AK41" s="7">
        <v>8300</v>
      </c>
    </row>
    <row r="42" spans="1:37">
      <c r="A42" t="s">
        <v>128</v>
      </c>
      <c r="C42" s="7">
        <v>6900</v>
      </c>
      <c r="D42" s="7">
        <f t="shared" si="2"/>
        <v>6555</v>
      </c>
      <c r="E42" s="7">
        <f t="shared" si="51"/>
        <v>5899.5</v>
      </c>
      <c r="F42" s="7">
        <f t="shared" si="78"/>
        <v>5865</v>
      </c>
      <c r="G42" s="7">
        <f t="shared" si="79"/>
        <v>5520</v>
      </c>
      <c r="H42" s="7">
        <v>7190</v>
      </c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</row>
    <row r="43" spans="1:37">
      <c r="A43" t="s">
        <v>185</v>
      </c>
      <c r="C43" s="7">
        <v>6900</v>
      </c>
      <c r="D43" s="7">
        <f t="shared" ref="D43" si="80">C43*0.95</f>
        <v>6555</v>
      </c>
      <c r="E43" s="7">
        <f t="shared" ref="E43" si="81">D43*0.9</f>
        <v>5899.5</v>
      </c>
      <c r="F43" s="7">
        <f t="shared" ref="F43" si="82">C43*0.85</f>
        <v>5865</v>
      </c>
      <c r="G43" s="7">
        <f t="shared" ref="G43" si="83">C43*0.8</f>
        <v>5520</v>
      </c>
      <c r="H43" s="7">
        <v>7190</v>
      </c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</row>
    <row r="44" spans="1:37">
      <c r="AF44" s="6"/>
      <c r="AH44" s="6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3"/>
  <sheetViews>
    <sheetView topLeftCell="A22" workbookViewId="0">
      <selection activeCell="K32" sqref="K32"/>
    </sheetView>
  </sheetViews>
  <sheetFormatPr defaultRowHeight="15"/>
  <cols>
    <col min="2" max="2" width="4.140625" customWidth="1"/>
    <col min="3" max="3" width="10.7109375" customWidth="1"/>
    <col min="4" max="5" width="10" customWidth="1"/>
    <col min="6" max="6" width="9.85546875" customWidth="1"/>
    <col min="7" max="14" width="10.28515625" customWidth="1"/>
  </cols>
  <sheetData>
    <row r="1" spans="1:22">
      <c r="A1" t="s">
        <v>3</v>
      </c>
    </row>
    <row r="2" spans="1:22">
      <c r="C2" s="1" t="s">
        <v>61</v>
      </c>
      <c r="D2" s="1" t="s">
        <v>22</v>
      </c>
      <c r="E2" s="1" t="s">
        <v>23</v>
      </c>
      <c r="F2" s="1" t="s">
        <v>24</v>
      </c>
      <c r="G2" s="1" t="s">
        <v>59</v>
      </c>
      <c r="H2" s="1"/>
      <c r="I2" s="1"/>
      <c r="J2" s="1"/>
      <c r="K2" s="1"/>
      <c r="L2" s="1"/>
      <c r="M2" s="1"/>
      <c r="N2" s="1"/>
    </row>
    <row r="3" spans="1:22">
      <c r="C3" s="1" t="s">
        <v>58</v>
      </c>
      <c r="D3" s="1" t="s">
        <v>27</v>
      </c>
      <c r="E3" s="1" t="s">
        <v>42</v>
      </c>
      <c r="F3" s="1" t="s">
        <v>25</v>
      </c>
      <c r="G3" s="1" t="s">
        <v>126</v>
      </c>
      <c r="H3" s="1" t="s">
        <v>26</v>
      </c>
      <c r="I3" s="1" t="s">
        <v>26</v>
      </c>
      <c r="J3" s="1"/>
      <c r="K3" s="1"/>
      <c r="L3" s="1"/>
      <c r="M3" s="1"/>
      <c r="N3" s="1"/>
    </row>
    <row r="4" spans="1:22">
      <c r="C4" s="9">
        <v>0</v>
      </c>
      <c r="D4" s="9">
        <v>0.05</v>
      </c>
      <c r="E4" s="9">
        <v>0.1</v>
      </c>
      <c r="F4" s="9">
        <v>0.15</v>
      </c>
      <c r="G4" s="9">
        <v>0.2</v>
      </c>
      <c r="H4" s="9">
        <v>0.25</v>
      </c>
      <c r="I4" s="9">
        <v>0.27</v>
      </c>
      <c r="J4" s="9"/>
      <c r="K4" s="9"/>
      <c r="L4" s="9"/>
      <c r="M4" s="9"/>
      <c r="N4" s="9"/>
      <c r="R4" s="9">
        <v>0</v>
      </c>
      <c r="S4" s="9">
        <v>0.05</v>
      </c>
      <c r="T4" s="9">
        <v>0.1</v>
      </c>
      <c r="U4" s="9">
        <v>0.15</v>
      </c>
      <c r="V4" s="9">
        <v>0.2</v>
      </c>
    </row>
    <row r="5" spans="1:22">
      <c r="A5" t="s">
        <v>28</v>
      </c>
      <c r="C5" s="7">
        <v>680</v>
      </c>
      <c r="D5" s="7">
        <f>C5*0.95</f>
        <v>646</v>
      </c>
      <c r="E5" s="7">
        <f>C5*0.9</f>
        <v>612</v>
      </c>
      <c r="F5" s="7">
        <f>C5*0.85</f>
        <v>578</v>
      </c>
      <c r="G5" s="7">
        <f>C5*0.8</f>
        <v>544</v>
      </c>
      <c r="H5" s="2">
        <f>C5*0.75</f>
        <v>510</v>
      </c>
      <c r="I5" s="2"/>
      <c r="J5" s="102"/>
      <c r="K5" s="7"/>
      <c r="L5" s="7"/>
      <c r="M5" s="7"/>
      <c r="N5" s="7"/>
      <c r="Q5" t="s">
        <v>28</v>
      </c>
      <c r="R5" s="8">
        <f>V5/0.8</f>
        <v>1250</v>
      </c>
      <c r="S5" s="8">
        <f>R5*0.95</f>
        <v>1187.5</v>
      </c>
      <c r="T5" s="8">
        <f>R5*0.9</f>
        <v>1125</v>
      </c>
      <c r="U5" s="8">
        <f>R5*0.85</f>
        <v>1062.5</v>
      </c>
      <c r="V5" s="8">
        <v>1000</v>
      </c>
    </row>
    <row r="6" spans="1:22">
      <c r="A6" t="s">
        <v>5</v>
      </c>
      <c r="C6" s="7">
        <v>680</v>
      </c>
      <c r="D6" s="7">
        <f t="shared" ref="D6:D12" si="0">C6*0.95</f>
        <v>646</v>
      </c>
      <c r="E6" s="7">
        <f t="shared" ref="E6:E7" si="1">C6*0.9</f>
        <v>612</v>
      </c>
      <c r="F6" s="7">
        <f t="shared" ref="F6:F7" si="2">C6*0.85</f>
        <v>578</v>
      </c>
      <c r="G6" s="7">
        <f t="shared" ref="G6:G7" si="3">C6*0.8</f>
        <v>544</v>
      </c>
      <c r="H6" s="2">
        <f t="shared" ref="H6:H7" si="4">C6*0.75</f>
        <v>510</v>
      </c>
      <c r="I6" s="2"/>
      <c r="J6" s="7"/>
      <c r="K6" s="7"/>
      <c r="L6" s="7"/>
      <c r="M6" s="7"/>
      <c r="N6" s="7"/>
      <c r="Q6" t="s">
        <v>5</v>
      </c>
      <c r="R6" s="8">
        <f t="shared" ref="R6:R24" si="5">V6/0.8</f>
        <v>1250</v>
      </c>
      <c r="S6" s="8">
        <f t="shared" ref="S6:S24" si="6">R6*0.95</f>
        <v>1187.5</v>
      </c>
      <c r="T6" s="8">
        <f t="shared" ref="T6:T24" si="7">R6*0.9</f>
        <v>1125</v>
      </c>
      <c r="U6" s="8">
        <f t="shared" ref="U6:U24" si="8">R6*0.85</f>
        <v>1062.5</v>
      </c>
      <c r="V6" s="8">
        <v>1000</v>
      </c>
    </row>
    <row r="7" spans="1:22">
      <c r="A7" t="s">
        <v>6</v>
      </c>
      <c r="C7" s="7">
        <v>680</v>
      </c>
      <c r="D7" s="7">
        <f t="shared" si="0"/>
        <v>646</v>
      </c>
      <c r="E7" s="7">
        <f t="shared" si="1"/>
        <v>612</v>
      </c>
      <c r="F7" s="7">
        <f t="shared" si="2"/>
        <v>578</v>
      </c>
      <c r="G7" s="7">
        <f t="shared" si="3"/>
        <v>544</v>
      </c>
      <c r="H7" s="2">
        <f t="shared" si="4"/>
        <v>510</v>
      </c>
      <c r="I7" s="2"/>
      <c r="J7" s="7"/>
      <c r="K7" s="7"/>
      <c r="M7" s="7"/>
      <c r="N7" s="7"/>
      <c r="Q7" t="s">
        <v>6</v>
      </c>
      <c r="R7" s="8">
        <f t="shared" si="5"/>
        <v>1300</v>
      </c>
      <c r="S7" s="8">
        <f t="shared" si="6"/>
        <v>1235</v>
      </c>
      <c r="T7" s="8">
        <f t="shared" si="7"/>
        <v>1170</v>
      </c>
      <c r="U7" s="8">
        <f t="shared" si="8"/>
        <v>1105</v>
      </c>
      <c r="V7" s="8">
        <v>1040</v>
      </c>
    </row>
    <row r="8" spans="1:22">
      <c r="A8" t="s">
        <v>7</v>
      </c>
      <c r="C8" s="7">
        <v>705</v>
      </c>
      <c r="D8" s="7">
        <f t="shared" si="0"/>
        <v>669.75</v>
      </c>
      <c r="E8" s="7">
        <f t="shared" ref="E8:E12" si="9">C8*0.9</f>
        <v>634.5</v>
      </c>
      <c r="F8" s="7">
        <f t="shared" ref="F8:F12" si="10">C8*0.85</f>
        <v>599.25</v>
      </c>
      <c r="G8" s="7">
        <f t="shared" ref="G8:G12" si="11">C8*0.8</f>
        <v>564</v>
      </c>
      <c r="H8" s="2">
        <f t="shared" ref="H8:H14" si="12">C8*0.75</f>
        <v>528.75</v>
      </c>
      <c r="I8" s="2"/>
      <c r="J8" s="7"/>
      <c r="K8" s="7"/>
      <c r="M8" s="7"/>
      <c r="N8" s="7"/>
      <c r="Q8" t="s">
        <v>7</v>
      </c>
      <c r="R8" s="8">
        <f t="shared" si="5"/>
        <v>1181.25</v>
      </c>
      <c r="S8" s="8">
        <f t="shared" si="6"/>
        <v>1122.1875</v>
      </c>
      <c r="T8" s="8">
        <f t="shared" si="7"/>
        <v>1063.125</v>
      </c>
      <c r="U8" s="8">
        <f t="shared" si="8"/>
        <v>1004.0625</v>
      </c>
      <c r="V8" s="8">
        <v>945</v>
      </c>
    </row>
    <row r="9" spans="1:22">
      <c r="A9" t="s">
        <v>8</v>
      </c>
      <c r="C9" s="7">
        <v>705</v>
      </c>
      <c r="D9" s="7">
        <f t="shared" si="0"/>
        <v>669.75</v>
      </c>
      <c r="E9" s="7">
        <f t="shared" si="9"/>
        <v>634.5</v>
      </c>
      <c r="F9" s="7">
        <f t="shared" si="10"/>
        <v>599.25</v>
      </c>
      <c r="G9" s="7">
        <f t="shared" si="11"/>
        <v>564</v>
      </c>
      <c r="H9" s="2">
        <f t="shared" si="12"/>
        <v>528.75</v>
      </c>
      <c r="I9" s="2"/>
      <c r="J9" s="7"/>
      <c r="K9" s="7"/>
      <c r="M9" s="7"/>
      <c r="N9" s="7"/>
      <c r="Q9" t="s">
        <v>8</v>
      </c>
      <c r="R9" s="8">
        <f t="shared" si="5"/>
        <v>1181.25</v>
      </c>
      <c r="S9" s="8">
        <f t="shared" si="6"/>
        <v>1122.1875</v>
      </c>
      <c r="T9" s="8">
        <f t="shared" si="7"/>
        <v>1063.125</v>
      </c>
      <c r="U9" s="8">
        <f t="shared" si="8"/>
        <v>1004.0625</v>
      </c>
      <c r="V9" s="8">
        <v>945</v>
      </c>
    </row>
    <row r="10" spans="1:22">
      <c r="A10" t="s">
        <v>9</v>
      </c>
      <c r="C10" s="7">
        <v>715</v>
      </c>
      <c r="D10" s="7">
        <f t="shared" si="0"/>
        <v>679.25</v>
      </c>
      <c r="E10" s="7">
        <f t="shared" si="9"/>
        <v>643.5</v>
      </c>
      <c r="F10" s="7">
        <f t="shared" si="10"/>
        <v>607.75</v>
      </c>
      <c r="G10" s="7">
        <f t="shared" si="11"/>
        <v>572</v>
      </c>
      <c r="H10" s="2">
        <f t="shared" si="12"/>
        <v>536.25</v>
      </c>
      <c r="I10" s="2"/>
      <c r="J10" s="7"/>
      <c r="K10" s="7"/>
      <c r="M10" s="7"/>
      <c r="N10" s="7"/>
      <c r="Q10" t="s">
        <v>9</v>
      </c>
      <c r="R10" s="8">
        <f t="shared" si="5"/>
        <v>1181.25</v>
      </c>
      <c r="S10" s="8">
        <f t="shared" si="6"/>
        <v>1122.1875</v>
      </c>
      <c r="T10" s="8">
        <f t="shared" si="7"/>
        <v>1063.125</v>
      </c>
      <c r="U10" s="8">
        <f t="shared" si="8"/>
        <v>1004.0625</v>
      </c>
      <c r="V10" s="8">
        <v>945</v>
      </c>
    </row>
    <row r="11" spans="1:22">
      <c r="A11" t="s">
        <v>10</v>
      </c>
      <c r="C11" s="7">
        <v>795</v>
      </c>
      <c r="D11" s="7">
        <f t="shared" si="0"/>
        <v>755.25</v>
      </c>
      <c r="E11" s="7">
        <f t="shared" si="9"/>
        <v>715.5</v>
      </c>
      <c r="F11" s="7">
        <f t="shared" si="10"/>
        <v>675.75</v>
      </c>
      <c r="G11" s="7">
        <f t="shared" si="11"/>
        <v>636</v>
      </c>
      <c r="H11" s="2">
        <f t="shared" si="12"/>
        <v>596.25</v>
      </c>
      <c r="I11" s="2"/>
      <c r="J11" s="7"/>
      <c r="K11" s="7"/>
      <c r="M11" s="7"/>
      <c r="N11" s="7"/>
      <c r="Q11" t="s">
        <v>10</v>
      </c>
      <c r="R11" s="8">
        <f t="shared" si="5"/>
        <v>1500</v>
      </c>
      <c r="S11" s="8">
        <f t="shared" si="6"/>
        <v>1425</v>
      </c>
      <c r="T11" s="8">
        <f t="shared" si="7"/>
        <v>1350</v>
      </c>
      <c r="U11" s="8">
        <f t="shared" si="8"/>
        <v>1275</v>
      </c>
      <c r="V11" s="8">
        <v>1200</v>
      </c>
    </row>
    <row r="12" spans="1:22">
      <c r="A12" t="s">
        <v>11</v>
      </c>
      <c r="C12" s="7">
        <v>860</v>
      </c>
      <c r="D12" s="7">
        <f t="shared" si="0"/>
        <v>817</v>
      </c>
      <c r="E12" s="7">
        <f t="shared" si="9"/>
        <v>774</v>
      </c>
      <c r="F12" s="7">
        <f t="shared" si="10"/>
        <v>731</v>
      </c>
      <c r="G12" s="7">
        <f t="shared" si="11"/>
        <v>688</v>
      </c>
      <c r="H12" s="2">
        <f t="shared" si="12"/>
        <v>645</v>
      </c>
      <c r="I12" s="2"/>
      <c r="J12" s="7"/>
      <c r="K12" s="7"/>
      <c r="M12" s="7"/>
      <c r="N12" s="7"/>
      <c r="Q12" t="s">
        <v>11</v>
      </c>
      <c r="R12" s="8">
        <f t="shared" si="5"/>
        <v>1687.5</v>
      </c>
      <c r="S12" s="8">
        <f t="shared" si="6"/>
        <v>1603.125</v>
      </c>
      <c r="T12" s="8">
        <f t="shared" si="7"/>
        <v>1518.75</v>
      </c>
      <c r="U12" s="8">
        <f t="shared" si="8"/>
        <v>1434.375</v>
      </c>
      <c r="V12" s="8">
        <v>1350</v>
      </c>
    </row>
    <row r="13" spans="1:22">
      <c r="A13" t="s">
        <v>12</v>
      </c>
      <c r="C13" s="7">
        <v>860</v>
      </c>
      <c r="D13" s="7">
        <f t="shared" ref="D13:D14" si="13">C13*0.95</f>
        <v>817</v>
      </c>
      <c r="E13" s="7">
        <f t="shared" ref="E13:E14" si="14">C13*0.9</f>
        <v>774</v>
      </c>
      <c r="F13" s="7">
        <f t="shared" ref="F13:F14" si="15">C13*0.85</f>
        <v>731</v>
      </c>
      <c r="G13" s="7">
        <f t="shared" ref="G13:G14" si="16">C13*0.8</f>
        <v>688</v>
      </c>
      <c r="H13" s="2">
        <f t="shared" si="12"/>
        <v>645</v>
      </c>
      <c r="I13" s="2"/>
      <c r="J13" s="7"/>
      <c r="K13" s="7"/>
      <c r="Q13" t="s">
        <v>12</v>
      </c>
      <c r="R13" s="8">
        <f t="shared" si="5"/>
        <v>1750</v>
      </c>
      <c r="S13" s="8">
        <f t="shared" si="6"/>
        <v>1662.5</v>
      </c>
      <c r="T13" s="8">
        <f t="shared" si="7"/>
        <v>1575</v>
      </c>
      <c r="U13" s="8">
        <f t="shared" si="8"/>
        <v>1487.5</v>
      </c>
      <c r="V13" s="8">
        <v>1400</v>
      </c>
    </row>
    <row r="14" spans="1:22">
      <c r="A14" t="s">
        <v>13</v>
      </c>
      <c r="C14" s="7">
        <v>860</v>
      </c>
      <c r="D14" s="7">
        <f t="shared" si="13"/>
        <v>817</v>
      </c>
      <c r="E14" s="7">
        <f t="shared" si="14"/>
        <v>774</v>
      </c>
      <c r="F14" s="7">
        <f t="shared" si="15"/>
        <v>731</v>
      </c>
      <c r="G14" s="7">
        <f t="shared" si="16"/>
        <v>688</v>
      </c>
      <c r="H14" s="2">
        <f t="shared" si="12"/>
        <v>645</v>
      </c>
      <c r="I14" s="2"/>
      <c r="J14" s="7"/>
      <c r="K14" s="7"/>
      <c r="Q14" t="s">
        <v>13</v>
      </c>
      <c r="R14" s="8">
        <f t="shared" si="5"/>
        <v>1937.5</v>
      </c>
      <c r="S14" s="8">
        <f t="shared" si="6"/>
        <v>1840.625</v>
      </c>
      <c r="T14" s="8">
        <f t="shared" si="7"/>
        <v>1743.75</v>
      </c>
      <c r="U14" s="8">
        <f t="shared" si="8"/>
        <v>1646.875</v>
      </c>
      <c r="V14" s="8">
        <v>1550</v>
      </c>
    </row>
    <row r="15" spans="1:22">
      <c r="A15" t="s">
        <v>14</v>
      </c>
      <c r="C15" s="7">
        <v>1598</v>
      </c>
      <c r="D15" s="7">
        <f t="shared" ref="D15" si="17">C15*0.95</f>
        <v>1518.1</v>
      </c>
      <c r="E15" s="7">
        <f t="shared" ref="E15" si="18">C15*0.9</f>
        <v>1438.2</v>
      </c>
      <c r="F15" s="7">
        <f t="shared" ref="F15" si="19">C15*0.85</f>
        <v>1358.3</v>
      </c>
      <c r="G15" s="7">
        <f t="shared" ref="G15" si="20">C15*0.8</f>
        <v>1278.4000000000001</v>
      </c>
      <c r="H15" s="2">
        <f t="shared" ref="H15" si="21">C15*0.75</f>
        <v>1198.5</v>
      </c>
      <c r="I15" s="2"/>
      <c r="J15" s="7"/>
      <c r="K15" s="7"/>
      <c r="Q15" t="s">
        <v>14</v>
      </c>
      <c r="R15" s="8">
        <f t="shared" si="5"/>
        <v>2125</v>
      </c>
      <c r="S15" s="8">
        <f t="shared" si="6"/>
        <v>2018.75</v>
      </c>
      <c r="T15" s="8">
        <f t="shared" si="7"/>
        <v>1912.5</v>
      </c>
      <c r="U15" s="8">
        <f t="shared" si="8"/>
        <v>1806.25</v>
      </c>
      <c r="V15" s="8">
        <v>1700</v>
      </c>
    </row>
    <row r="16" spans="1:22">
      <c r="A16" t="s">
        <v>124</v>
      </c>
      <c r="C16" s="7">
        <v>1598</v>
      </c>
      <c r="D16" s="7">
        <f t="shared" ref="D16:D24" si="22">C16*0.95</f>
        <v>1518.1</v>
      </c>
      <c r="E16" s="7">
        <f t="shared" ref="E16:E24" si="23">C16*0.9</f>
        <v>1438.2</v>
      </c>
      <c r="F16" s="7">
        <f t="shared" ref="F16:F24" si="24">C16*0.85</f>
        <v>1358.3</v>
      </c>
      <c r="G16" s="7">
        <f t="shared" ref="G16:G24" si="25">C16*0.8</f>
        <v>1278.4000000000001</v>
      </c>
      <c r="H16" s="2">
        <f t="shared" ref="H16:H24" si="26">C16*0.75</f>
        <v>1198.5</v>
      </c>
      <c r="I16" s="2"/>
      <c r="J16" s="7"/>
      <c r="K16" s="7"/>
      <c r="R16" s="8"/>
      <c r="S16" s="8"/>
      <c r="T16" s="8"/>
      <c r="U16" s="8"/>
      <c r="V16" s="8"/>
    </row>
    <row r="17" spans="1:22">
      <c r="A17" t="s">
        <v>15</v>
      </c>
      <c r="C17" s="7">
        <v>1667</v>
      </c>
      <c r="D17" s="7">
        <f t="shared" si="22"/>
        <v>1583.6499999999999</v>
      </c>
      <c r="E17" s="7">
        <f t="shared" si="23"/>
        <v>1500.3</v>
      </c>
      <c r="F17" s="7">
        <f t="shared" si="24"/>
        <v>1416.95</v>
      </c>
      <c r="G17" s="7">
        <f t="shared" si="25"/>
        <v>1333.6000000000001</v>
      </c>
      <c r="H17" s="2">
        <f t="shared" si="26"/>
        <v>1250.25</v>
      </c>
      <c r="I17" s="2"/>
      <c r="J17" s="7"/>
      <c r="K17" s="7"/>
      <c r="L17" s="7"/>
      <c r="Q17" t="s">
        <v>15</v>
      </c>
      <c r="R17" s="8">
        <f t="shared" si="5"/>
        <v>2625</v>
      </c>
      <c r="S17" s="8">
        <f t="shared" si="6"/>
        <v>2493.75</v>
      </c>
      <c r="T17" s="8">
        <f t="shared" si="7"/>
        <v>2362.5</v>
      </c>
      <c r="U17" s="8">
        <f t="shared" si="8"/>
        <v>2231.25</v>
      </c>
      <c r="V17" s="8">
        <v>2100</v>
      </c>
    </row>
    <row r="18" spans="1:22">
      <c r="A18" t="s">
        <v>16</v>
      </c>
      <c r="C18" s="7">
        <v>1667</v>
      </c>
      <c r="D18" s="7">
        <f t="shared" si="22"/>
        <v>1583.6499999999999</v>
      </c>
      <c r="E18" s="7">
        <f t="shared" si="23"/>
        <v>1500.3</v>
      </c>
      <c r="F18" s="7">
        <f t="shared" si="24"/>
        <v>1416.95</v>
      </c>
      <c r="G18" s="7">
        <f t="shared" si="25"/>
        <v>1333.6000000000001</v>
      </c>
      <c r="H18" s="2">
        <f t="shared" si="26"/>
        <v>1250.25</v>
      </c>
      <c r="I18" s="2"/>
      <c r="J18" s="7"/>
      <c r="K18" s="7"/>
      <c r="Q18" t="s">
        <v>16</v>
      </c>
      <c r="R18" s="8">
        <f t="shared" si="5"/>
        <v>3000</v>
      </c>
      <c r="S18" s="8">
        <f t="shared" si="6"/>
        <v>2850</v>
      </c>
      <c r="T18" s="8">
        <f t="shared" si="7"/>
        <v>2700</v>
      </c>
      <c r="U18" s="8">
        <f t="shared" si="8"/>
        <v>2550</v>
      </c>
      <c r="V18" s="8">
        <v>2400</v>
      </c>
    </row>
    <row r="19" spans="1:22">
      <c r="A19" t="s">
        <v>17</v>
      </c>
      <c r="C19" s="7">
        <v>2010</v>
      </c>
      <c r="D19" s="7">
        <f t="shared" si="22"/>
        <v>1909.5</v>
      </c>
      <c r="E19" s="7">
        <f t="shared" si="23"/>
        <v>1809</v>
      </c>
      <c r="F19" s="7">
        <f t="shared" si="24"/>
        <v>1708.5</v>
      </c>
      <c r="G19" s="7">
        <f t="shared" si="25"/>
        <v>1608</v>
      </c>
      <c r="H19" s="2">
        <f t="shared" si="26"/>
        <v>1507.5</v>
      </c>
      <c r="I19" s="2"/>
      <c r="J19" s="7"/>
      <c r="K19" s="7"/>
      <c r="Q19" t="s">
        <v>17</v>
      </c>
      <c r="R19" s="8">
        <f t="shared" si="5"/>
        <v>3375</v>
      </c>
      <c r="S19" s="8">
        <f t="shared" si="6"/>
        <v>3206.25</v>
      </c>
      <c r="T19" s="8">
        <f t="shared" si="7"/>
        <v>3037.5</v>
      </c>
      <c r="U19" s="8">
        <f t="shared" si="8"/>
        <v>2868.75</v>
      </c>
      <c r="V19" s="8">
        <v>2700</v>
      </c>
    </row>
    <row r="20" spans="1:22">
      <c r="A20" t="s">
        <v>18</v>
      </c>
      <c r="C20" s="7">
        <v>2010</v>
      </c>
      <c r="D20" s="7">
        <f t="shared" si="22"/>
        <v>1909.5</v>
      </c>
      <c r="E20" s="7">
        <f t="shared" si="23"/>
        <v>1809</v>
      </c>
      <c r="F20" s="7">
        <f t="shared" si="24"/>
        <v>1708.5</v>
      </c>
      <c r="G20" s="7">
        <f t="shared" si="25"/>
        <v>1608</v>
      </c>
      <c r="H20" s="2">
        <f t="shared" si="26"/>
        <v>1507.5</v>
      </c>
      <c r="I20" s="2"/>
      <c r="J20" s="7"/>
      <c r="K20" s="7"/>
      <c r="Q20" t="s">
        <v>18</v>
      </c>
      <c r="R20" s="8">
        <f t="shared" si="5"/>
        <v>3500</v>
      </c>
      <c r="S20" s="8">
        <f t="shared" si="6"/>
        <v>3325</v>
      </c>
      <c r="T20" s="8">
        <f t="shared" si="7"/>
        <v>3150</v>
      </c>
      <c r="U20" s="8">
        <f t="shared" si="8"/>
        <v>2975</v>
      </c>
      <c r="V20" s="8">
        <v>2800</v>
      </c>
    </row>
    <row r="21" spans="1:22">
      <c r="A21" t="s">
        <v>19</v>
      </c>
      <c r="C21" s="7">
        <v>2060</v>
      </c>
      <c r="D21" s="7">
        <f t="shared" si="22"/>
        <v>1957</v>
      </c>
      <c r="E21" s="7">
        <f t="shared" si="23"/>
        <v>1854</v>
      </c>
      <c r="F21" s="7">
        <f t="shared" si="24"/>
        <v>1751</v>
      </c>
      <c r="G21" s="7">
        <f t="shared" si="25"/>
        <v>1648</v>
      </c>
      <c r="H21" s="2">
        <f t="shared" si="26"/>
        <v>1545</v>
      </c>
      <c r="I21" s="2"/>
      <c r="J21" s="7"/>
      <c r="K21" s="7"/>
      <c r="Q21" t="s">
        <v>19</v>
      </c>
      <c r="R21" s="8">
        <f t="shared" si="5"/>
        <v>3875</v>
      </c>
      <c r="S21" s="8">
        <f t="shared" si="6"/>
        <v>3681.25</v>
      </c>
      <c r="T21" s="8">
        <f t="shared" si="7"/>
        <v>3487.5</v>
      </c>
      <c r="U21" s="8">
        <f t="shared" si="8"/>
        <v>3293.75</v>
      </c>
      <c r="V21" s="8">
        <v>3100</v>
      </c>
    </row>
    <row r="22" spans="1:22">
      <c r="A22" t="s">
        <v>20</v>
      </c>
      <c r="C22" s="7">
        <v>2060</v>
      </c>
      <c r="D22" s="7">
        <f t="shared" si="22"/>
        <v>1957</v>
      </c>
      <c r="E22" s="7">
        <f t="shared" si="23"/>
        <v>1854</v>
      </c>
      <c r="F22" s="7">
        <f t="shared" si="24"/>
        <v>1751</v>
      </c>
      <c r="G22" s="7">
        <f t="shared" si="25"/>
        <v>1648</v>
      </c>
      <c r="H22" s="2">
        <f t="shared" si="26"/>
        <v>1545</v>
      </c>
      <c r="I22" s="2"/>
      <c r="J22" s="7"/>
      <c r="K22" s="7"/>
      <c r="Q22" t="s">
        <v>20</v>
      </c>
      <c r="R22" s="8">
        <f t="shared" si="5"/>
        <v>3875</v>
      </c>
      <c r="S22" s="8">
        <f t="shared" si="6"/>
        <v>3681.25</v>
      </c>
      <c r="T22" s="8">
        <f t="shared" si="7"/>
        <v>3487.5</v>
      </c>
      <c r="U22" s="8">
        <f t="shared" si="8"/>
        <v>3293.75</v>
      </c>
      <c r="V22" s="8">
        <v>3100</v>
      </c>
    </row>
    <row r="23" spans="1:22">
      <c r="A23" t="s">
        <v>21</v>
      </c>
      <c r="C23" s="7">
        <v>2060</v>
      </c>
      <c r="D23" s="7">
        <f t="shared" si="22"/>
        <v>1957</v>
      </c>
      <c r="E23" s="7">
        <f t="shared" si="23"/>
        <v>1854</v>
      </c>
      <c r="F23" s="7">
        <f t="shared" si="24"/>
        <v>1751</v>
      </c>
      <c r="G23" s="7">
        <f t="shared" si="25"/>
        <v>1648</v>
      </c>
      <c r="H23" s="2">
        <f t="shared" si="26"/>
        <v>1545</v>
      </c>
      <c r="I23" s="2"/>
      <c r="J23" s="7"/>
      <c r="K23" s="7"/>
      <c r="Q23" t="s">
        <v>21</v>
      </c>
      <c r="R23" s="8">
        <f t="shared" si="5"/>
        <v>3625</v>
      </c>
      <c r="S23" s="8">
        <f t="shared" si="6"/>
        <v>3443.75</v>
      </c>
      <c r="T23" s="8">
        <f t="shared" si="7"/>
        <v>3262.5</v>
      </c>
      <c r="U23" s="8">
        <f t="shared" si="8"/>
        <v>3081.25</v>
      </c>
      <c r="V23" s="8">
        <v>2900</v>
      </c>
    </row>
    <row r="24" spans="1:22">
      <c r="A24" t="s">
        <v>44</v>
      </c>
      <c r="C24" s="7">
        <v>2300</v>
      </c>
      <c r="D24" s="7">
        <f t="shared" si="22"/>
        <v>2185</v>
      </c>
      <c r="E24" s="7">
        <f t="shared" si="23"/>
        <v>2070</v>
      </c>
      <c r="F24" s="7">
        <f t="shared" si="24"/>
        <v>1955</v>
      </c>
      <c r="G24" s="7">
        <f t="shared" si="25"/>
        <v>1840</v>
      </c>
      <c r="H24" s="2">
        <f t="shared" si="26"/>
        <v>1725</v>
      </c>
      <c r="I24" s="2"/>
      <c r="J24" s="7"/>
      <c r="Q24" t="s">
        <v>44</v>
      </c>
      <c r="R24" s="8">
        <f t="shared" si="5"/>
        <v>5125</v>
      </c>
      <c r="S24" s="8">
        <f t="shared" si="6"/>
        <v>4868.75</v>
      </c>
      <c r="T24" s="8">
        <f t="shared" si="7"/>
        <v>4612.5</v>
      </c>
      <c r="U24" s="8">
        <f t="shared" si="8"/>
        <v>4356.25</v>
      </c>
      <c r="V24" s="8">
        <v>4100</v>
      </c>
    </row>
    <row r="25" spans="1:22">
      <c r="C25" s="10"/>
      <c r="D25" s="10"/>
      <c r="E25" s="10"/>
      <c r="F25" s="10"/>
      <c r="G25" s="10"/>
      <c r="H25" s="10"/>
      <c r="I25" s="10"/>
      <c r="J25" s="10"/>
      <c r="R25" s="10">
        <f>V25/0.69</f>
        <v>0.28985507246376818</v>
      </c>
      <c r="S25" s="9">
        <v>0.03</v>
      </c>
      <c r="T25" s="9">
        <v>0.06</v>
      </c>
      <c r="U25" s="9">
        <v>0.12</v>
      </c>
      <c r="V25" s="9">
        <v>0.2</v>
      </c>
    </row>
    <row r="26" spans="1:22">
      <c r="A26" t="s">
        <v>45</v>
      </c>
      <c r="C26" s="7">
        <v>3550</v>
      </c>
      <c r="D26" s="7">
        <f t="shared" ref="D26:D35" si="27">C26*0.95</f>
        <v>3372.5</v>
      </c>
      <c r="E26" s="7">
        <f t="shared" ref="E26:E35" si="28">C26*0.9</f>
        <v>3195</v>
      </c>
      <c r="F26" s="7">
        <f t="shared" ref="F26:F35" si="29">C26*0.85</f>
        <v>3017.5</v>
      </c>
      <c r="G26" s="7">
        <f t="shared" ref="G26:G35" si="30">C26*0.8</f>
        <v>2840</v>
      </c>
      <c r="H26" s="91">
        <v>3450</v>
      </c>
      <c r="I26" s="2"/>
      <c r="J26" s="7"/>
      <c r="M26" s="108"/>
      <c r="N26" s="109"/>
      <c r="Q26" t="s">
        <v>45</v>
      </c>
      <c r="R26" s="7">
        <f>V26/0.8</f>
        <v>7437.5</v>
      </c>
      <c r="S26" s="7">
        <f>R26*0.97</f>
        <v>7214.375</v>
      </c>
      <c r="T26" s="7">
        <f>R26*0.94</f>
        <v>6991.25</v>
      </c>
      <c r="U26" s="7">
        <f>R26*0.88</f>
        <v>6545</v>
      </c>
      <c r="V26" s="7">
        <v>5950</v>
      </c>
    </row>
    <row r="27" spans="1:22">
      <c r="A27" t="s">
        <v>46</v>
      </c>
      <c r="C27" s="7">
        <v>4215</v>
      </c>
      <c r="D27" s="7">
        <f t="shared" si="27"/>
        <v>4004.25</v>
      </c>
      <c r="E27" s="7">
        <f t="shared" si="28"/>
        <v>3793.5</v>
      </c>
      <c r="F27" s="7">
        <f t="shared" si="29"/>
        <v>3582.75</v>
      </c>
      <c r="G27" s="7">
        <f t="shared" si="30"/>
        <v>3372</v>
      </c>
      <c r="H27" s="91">
        <v>3450</v>
      </c>
      <c r="I27" s="2"/>
      <c r="J27" s="7"/>
      <c r="M27" s="108"/>
      <c r="N27" s="109"/>
      <c r="Q27" t="s">
        <v>46</v>
      </c>
      <c r="R27" s="7">
        <f>V27/0.8</f>
        <v>8125</v>
      </c>
      <c r="S27" s="7">
        <f t="shared" ref="S27:S30" si="31">R27*0.97</f>
        <v>7881.25</v>
      </c>
      <c r="T27" s="7">
        <f>R27*0.94</f>
        <v>7637.5</v>
      </c>
      <c r="U27" s="7">
        <f>R27*0.88</f>
        <v>7150</v>
      </c>
      <c r="V27" s="7">
        <v>6500</v>
      </c>
    </row>
    <row r="28" spans="1:22">
      <c r="A28" t="s">
        <v>48</v>
      </c>
      <c r="C28" s="7">
        <v>4215</v>
      </c>
      <c r="D28" s="7">
        <f t="shared" si="27"/>
        <v>4004.25</v>
      </c>
      <c r="E28" s="7">
        <f t="shared" si="28"/>
        <v>3793.5</v>
      </c>
      <c r="F28" s="7">
        <f t="shared" si="29"/>
        <v>3582.75</v>
      </c>
      <c r="G28" s="7">
        <f t="shared" si="30"/>
        <v>3372</v>
      </c>
      <c r="H28" s="91">
        <v>3450</v>
      </c>
      <c r="I28" s="2"/>
      <c r="J28" s="7"/>
      <c r="M28" s="108"/>
      <c r="N28" s="109"/>
      <c r="O28" s="2"/>
      <c r="Q28" t="s">
        <v>48</v>
      </c>
      <c r="R28" s="7">
        <f>V28/0.8</f>
        <v>8250</v>
      </c>
      <c r="S28" s="7">
        <f t="shared" si="31"/>
        <v>8002.5</v>
      </c>
      <c r="T28" s="7">
        <f>R28*0.94</f>
        <v>7755</v>
      </c>
      <c r="U28" s="7">
        <f>R28*0.88</f>
        <v>7260</v>
      </c>
      <c r="V28" s="7">
        <v>6600</v>
      </c>
    </row>
    <row r="29" spans="1:22">
      <c r="A29" t="s">
        <v>47</v>
      </c>
      <c r="C29" s="7">
        <v>4215</v>
      </c>
      <c r="D29" s="7">
        <f t="shared" si="27"/>
        <v>4004.25</v>
      </c>
      <c r="E29" s="7">
        <f t="shared" si="28"/>
        <v>3793.5</v>
      </c>
      <c r="F29" s="7">
        <f t="shared" si="29"/>
        <v>3582.75</v>
      </c>
      <c r="G29" s="7">
        <f t="shared" si="30"/>
        <v>3372</v>
      </c>
      <c r="H29" s="91">
        <v>4350</v>
      </c>
      <c r="I29" s="2"/>
      <c r="J29" s="7"/>
      <c r="M29" s="108"/>
      <c r="N29" s="109"/>
      <c r="O29" s="2"/>
      <c r="Q29" t="s">
        <v>47</v>
      </c>
      <c r="R29" s="7">
        <f>V29/0.8</f>
        <v>8250</v>
      </c>
      <c r="S29" s="7">
        <f t="shared" si="31"/>
        <v>8002.5</v>
      </c>
      <c r="T29" s="7">
        <f>R29*0.94</f>
        <v>7755</v>
      </c>
      <c r="U29" s="7">
        <f>R29*0.88</f>
        <v>7260</v>
      </c>
      <c r="V29" s="7">
        <v>6600</v>
      </c>
    </row>
    <row r="30" spans="1:22">
      <c r="A30" t="s">
        <v>49</v>
      </c>
      <c r="C30" s="7">
        <v>4215</v>
      </c>
      <c r="D30" s="7">
        <f t="shared" si="27"/>
        <v>4004.25</v>
      </c>
      <c r="E30" s="7">
        <f t="shared" si="28"/>
        <v>3793.5</v>
      </c>
      <c r="F30" s="7">
        <f t="shared" si="29"/>
        <v>3582.75</v>
      </c>
      <c r="G30" s="7">
        <f t="shared" si="30"/>
        <v>3372</v>
      </c>
      <c r="H30" s="91">
        <v>4350</v>
      </c>
      <c r="I30" s="2"/>
      <c r="J30" s="7"/>
      <c r="M30" s="108"/>
      <c r="N30" s="109"/>
      <c r="O30" s="2"/>
      <c r="Q30" t="s">
        <v>49</v>
      </c>
      <c r="R30" s="7">
        <f t="shared" ref="R30" si="32">V30/0.8</f>
        <v>8500</v>
      </c>
      <c r="S30" s="7">
        <f t="shared" si="31"/>
        <v>8245</v>
      </c>
      <c r="T30" s="7">
        <f t="shared" ref="T30" si="33">R30*0.94</f>
        <v>7990</v>
      </c>
      <c r="U30" s="7">
        <f t="shared" ref="U30" si="34">R30*0.88</f>
        <v>7480</v>
      </c>
      <c r="V30" s="7">
        <v>6800</v>
      </c>
    </row>
    <row r="31" spans="1:22">
      <c r="A31" t="s">
        <v>50</v>
      </c>
      <c r="C31" s="7">
        <v>4900</v>
      </c>
      <c r="D31" s="7">
        <f t="shared" si="27"/>
        <v>4655</v>
      </c>
      <c r="E31" s="7">
        <f t="shared" si="28"/>
        <v>4410</v>
      </c>
      <c r="F31" s="7">
        <f t="shared" si="29"/>
        <v>4165</v>
      </c>
      <c r="G31" s="7">
        <f t="shared" si="30"/>
        <v>3920</v>
      </c>
      <c r="H31" s="91">
        <v>4870</v>
      </c>
      <c r="I31" s="2"/>
      <c r="J31" s="7"/>
      <c r="M31" s="108"/>
      <c r="N31" s="109"/>
      <c r="O31" s="2"/>
      <c r="Q31" t="s">
        <v>50</v>
      </c>
      <c r="R31" s="7">
        <f>V31/0.8</f>
        <v>8625</v>
      </c>
      <c r="S31" s="7">
        <f>R31*0.97</f>
        <v>8366.25</v>
      </c>
      <c r="T31" s="7">
        <f>R31*0.94</f>
        <v>8107.4999999999991</v>
      </c>
      <c r="U31" s="7">
        <f>R31*0.88</f>
        <v>7590</v>
      </c>
      <c r="V31" s="7">
        <v>6900</v>
      </c>
    </row>
    <row r="32" spans="1:22">
      <c r="A32" t="s">
        <v>51</v>
      </c>
      <c r="C32" s="7">
        <v>4900</v>
      </c>
      <c r="D32" s="7">
        <f t="shared" si="27"/>
        <v>4655</v>
      </c>
      <c r="E32" s="7">
        <f t="shared" si="28"/>
        <v>4410</v>
      </c>
      <c r="F32" s="7">
        <f t="shared" si="29"/>
        <v>4165</v>
      </c>
      <c r="G32" s="7">
        <f t="shared" si="30"/>
        <v>3920</v>
      </c>
      <c r="H32" s="91">
        <v>4870</v>
      </c>
      <c r="I32" s="2"/>
      <c r="J32" s="7"/>
      <c r="M32" s="108"/>
      <c r="N32" s="109"/>
      <c r="O32" s="2"/>
      <c r="Q32" t="s">
        <v>51</v>
      </c>
      <c r="R32" s="7">
        <f>V32/0.8</f>
        <v>8750</v>
      </c>
      <c r="S32" s="7">
        <f>R32*0.97</f>
        <v>8487.5</v>
      </c>
      <c r="T32" s="7">
        <f>R32*0.94</f>
        <v>8225</v>
      </c>
      <c r="U32" s="7">
        <f>R32*0.88</f>
        <v>7700</v>
      </c>
      <c r="V32" s="7">
        <v>7000</v>
      </c>
    </row>
    <row r="33" spans="1:22">
      <c r="A33" t="s">
        <v>52</v>
      </c>
      <c r="C33" s="7">
        <v>5600</v>
      </c>
      <c r="D33" s="7">
        <f t="shared" si="27"/>
        <v>5320</v>
      </c>
      <c r="E33" s="7">
        <f t="shared" si="28"/>
        <v>5040</v>
      </c>
      <c r="F33" s="7">
        <f t="shared" si="29"/>
        <v>4760</v>
      </c>
      <c r="G33" s="7">
        <f t="shared" si="30"/>
        <v>4480</v>
      </c>
      <c r="H33" s="91">
        <v>5452</v>
      </c>
      <c r="I33" s="2"/>
      <c r="J33" s="7"/>
      <c r="L33" s="13"/>
      <c r="M33" s="108"/>
      <c r="N33" s="109"/>
      <c r="O33" s="2"/>
      <c r="Q33" t="s">
        <v>52</v>
      </c>
      <c r="R33" s="7">
        <f>V33/0.8</f>
        <v>9375</v>
      </c>
      <c r="S33" s="7">
        <f>R33*0.97</f>
        <v>9093.75</v>
      </c>
      <c r="T33" s="7">
        <f>R33*0.94</f>
        <v>8812.5</v>
      </c>
      <c r="U33" s="7">
        <f>R33*0.88</f>
        <v>8250</v>
      </c>
      <c r="V33" s="7">
        <v>7500</v>
      </c>
    </row>
    <row r="34" spans="1:22">
      <c r="A34" t="s">
        <v>56</v>
      </c>
      <c r="C34" s="7">
        <v>5650</v>
      </c>
      <c r="D34" s="7">
        <f t="shared" ref="D34" si="35">C34*0.95</f>
        <v>5367.5</v>
      </c>
      <c r="E34" s="7">
        <f t="shared" ref="E34" si="36">C34*0.9</f>
        <v>5085</v>
      </c>
      <c r="F34" s="7">
        <f t="shared" ref="F34" si="37">C34*0.85</f>
        <v>4802.5</v>
      </c>
      <c r="G34" s="7">
        <f t="shared" ref="G34" si="38">C34*0.8</f>
        <v>4520</v>
      </c>
      <c r="H34" s="91">
        <v>5452</v>
      </c>
      <c r="I34" s="2"/>
      <c r="J34" s="7"/>
      <c r="L34" s="13"/>
      <c r="M34" s="108"/>
      <c r="N34" s="109"/>
      <c r="O34" s="2"/>
      <c r="R34" s="7"/>
      <c r="S34" s="7"/>
      <c r="T34" s="7"/>
      <c r="U34" s="7"/>
      <c r="V34" s="7"/>
    </row>
    <row r="35" spans="1:22">
      <c r="A35" t="s">
        <v>53</v>
      </c>
      <c r="C35" s="7">
        <v>5700</v>
      </c>
      <c r="D35" s="7">
        <f t="shared" si="27"/>
        <v>5415</v>
      </c>
      <c r="E35" s="7">
        <f t="shared" si="28"/>
        <v>5130</v>
      </c>
      <c r="F35" s="7">
        <f t="shared" si="29"/>
        <v>4845</v>
      </c>
      <c r="G35" s="7">
        <f t="shared" si="30"/>
        <v>4560</v>
      </c>
      <c r="H35" s="91">
        <v>5452</v>
      </c>
      <c r="I35" s="2"/>
      <c r="J35" s="7"/>
      <c r="L35" s="13"/>
      <c r="M35" s="108"/>
      <c r="N35" s="109"/>
      <c r="O35" s="2"/>
      <c r="Q35" t="s">
        <v>53</v>
      </c>
      <c r="R35" s="12" t="s">
        <v>63</v>
      </c>
      <c r="S35" s="12" t="s">
        <v>63</v>
      </c>
      <c r="T35" s="12" t="s">
        <v>63</v>
      </c>
      <c r="U35" s="12" t="s">
        <v>63</v>
      </c>
      <c r="V35" s="12" t="s">
        <v>63</v>
      </c>
    </row>
    <row r="36" spans="1:22">
      <c r="A36" t="s">
        <v>54</v>
      </c>
      <c r="C36" s="7">
        <v>5800</v>
      </c>
      <c r="D36" s="7">
        <f t="shared" ref="D36" si="39">C36*0.95</f>
        <v>5510</v>
      </c>
      <c r="E36" s="7">
        <f t="shared" ref="E36" si="40">C36*0.9</f>
        <v>5220</v>
      </c>
      <c r="F36" s="7">
        <f t="shared" ref="F36" si="41">C36*0.85</f>
        <v>4930</v>
      </c>
      <c r="G36" s="7">
        <f t="shared" ref="G36" si="42">C36*0.8</f>
        <v>4640</v>
      </c>
      <c r="H36" s="91">
        <v>5841</v>
      </c>
      <c r="I36" s="2"/>
      <c r="J36" s="7"/>
      <c r="L36" s="13"/>
      <c r="M36" s="108"/>
      <c r="N36" s="109"/>
      <c r="O36" s="2"/>
      <c r="Q36" t="s">
        <v>54</v>
      </c>
      <c r="R36" s="12" t="s">
        <v>63</v>
      </c>
      <c r="S36" s="12" t="s">
        <v>63</v>
      </c>
      <c r="T36" s="12" t="s">
        <v>63</v>
      </c>
      <c r="U36" s="12" t="s">
        <v>63</v>
      </c>
      <c r="V36" s="12" t="s">
        <v>63</v>
      </c>
    </row>
    <row r="37" spans="1:22">
      <c r="A37" t="s">
        <v>148</v>
      </c>
      <c r="C37" s="63">
        <v>6400</v>
      </c>
      <c r="D37" s="7">
        <f t="shared" ref="D37:D43" si="43">C37*0.95</f>
        <v>6080</v>
      </c>
      <c r="E37" s="7">
        <f t="shared" ref="E37:E43" si="44">C37*0.9</f>
        <v>5760</v>
      </c>
      <c r="F37" s="7">
        <f t="shared" ref="F37:F43" si="45">C37*0.85</f>
        <v>5440</v>
      </c>
      <c r="G37" s="7">
        <f t="shared" ref="G37:G43" si="46">C37*0.8</f>
        <v>5120</v>
      </c>
      <c r="H37" s="101">
        <f>C37*0.75</f>
        <v>4800</v>
      </c>
      <c r="I37" s="2"/>
      <c r="J37" s="53"/>
      <c r="K37" s="54"/>
      <c r="L37" s="13"/>
      <c r="M37" s="108"/>
      <c r="N37" s="109"/>
      <c r="O37" s="2"/>
      <c r="R37" s="12"/>
      <c r="S37" s="12"/>
      <c r="T37" s="12"/>
      <c r="U37" s="12"/>
      <c r="V37" s="12"/>
    </row>
    <row r="38" spans="1:22">
      <c r="A38" t="s">
        <v>55</v>
      </c>
      <c r="C38" s="63">
        <v>6500</v>
      </c>
      <c r="D38" s="7">
        <f t="shared" si="43"/>
        <v>6175</v>
      </c>
      <c r="E38" s="7">
        <f t="shared" si="44"/>
        <v>5850</v>
      </c>
      <c r="F38" s="7">
        <f t="shared" si="45"/>
        <v>5525</v>
      </c>
      <c r="G38" s="7">
        <f t="shared" si="46"/>
        <v>5200</v>
      </c>
      <c r="H38" s="101">
        <f t="shared" ref="H38:H43" si="47">C38*0.75</f>
        <v>4875</v>
      </c>
      <c r="I38" s="2"/>
      <c r="J38" s="53"/>
      <c r="K38" s="54"/>
      <c r="L38" s="13"/>
      <c r="M38" s="13"/>
      <c r="N38" s="13"/>
      <c r="O38" s="2"/>
      <c r="Q38" t="s">
        <v>55</v>
      </c>
      <c r="R38" s="12" t="s">
        <v>63</v>
      </c>
      <c r="S38" s="12" t="s">
        <v>63</v>
      </c>
      <c r="T38" s="12" t="s">
        <v>63</v>
      </c>
      <c r="U38" s="12" t="s">
        <v>63</v>
      </c>
      <c r="V38" s="12" t="s">
        <v>63</v>
      </c>
    </row>
    <row r="39" spans="1:22">
      <c r="A39" t="s">
        <v>60</v>
      </c>
      <c r="C39" s="63">
        <v>6600</v>
      </c>
      <c r="D39" s="7">
        <f t="shared" si="43"/>
        <v>6270</v>
      </c>
      <c r="E39" s="7">
        <f t="shared" si="44"/>
        <v>5940</v>
      </c>
      <c r="F39" s="7">
        <f t="shared" si="45"/>
        <v>5610</v>
      </c>
      <c r="G39" s="7">
        <f t="shared" si="46"/>
        <v>5280</v>
      </c>
      <c r="H39" s="101">
        <f t="shared" si="47"/>
        <v>4950</v>
      </c>
      <c r="I39" s="2"/>
      <c r="J39" s="53"/>
      <c r="K39" s="54"/>
      <c r="L39" s="13"/>
      <c r="M39" s="13"/>
      <c r="N39" s="13"/>
      <c r="O39" s="2"/>
      <c r="Q39" t="s">
        <v>60</v>
      </c>
      <c r="R39" s="12" t="s">
        <v>63</v>
      </c>
      <c r="S39" s="12" t="s">
        <v>63</v>
      </c>
      <c r="T39" s="12" t="s">
        <v>63</v>
      </c>
      <c r="U39" s="12" t="s">
        <v>63</v>
      </c>
      <c r="V39" s="12" t="s">
        <v>63</v>
      </c>
    </row>
    <row r="40" spans="1:22">
      <c r="A40" t="s">
        <v>57</v>
      </c>
      <c r="C40" s="63">
        <v>6700</v>
      </c>
      <c r="D40" s="7">
        <f t="shared" si="43"/>
        <v>6365</v>
      </c>
      <c r="E40" s="7">
        <f t="shared" si="44"/>
        <v>6030</v>
      </c>
      <c r="F40" s="7">
        <f t="shared" si="45"/>
        <v>5695</v>
      </c>
      <c r="G40" s="7">
        <f t="shared" si="46"/>
        <v>5360</v>
      </c>
      <c r="H40" s="101">
        <f t="shared" si="47"/>
        <v>5025</v>
      </c>
      <c r="I40" s="2"/>
      <c r="J40" s="53"/>
      <c r="K40" s="54"/>
      <c r="L40" s="13"/>
      <c r="M40" s="13"/>
      <c r="N40" s="13"/>
      <c r="O40" s="2"/>
      <c r="Q40" t="s">
        <v>57</v>
      </c>
      <c r="R40" s="12" t="s">
        <v>63</v>
      </c>
      <c r="S40" s="12" t="s">
        <v>63</v>
      </c>
      <c r="T40" s="12" t="s">
        <v>63</v>
      </c>
      <c r="U40" s="12" t="s">
        <v>63</v>
      </c>
      <c r="V40" s="12" t="s">
        <v>63</v>
      </c>
    </row>
    <row r="41" spans="1:22">
      <c r="A41" t="s">
        <v>62</v>
      </c>
      <c r="C41" s="63">
        <v>10250</v>
      </c>
      <c r="D41" s="7">
        <f t="shared" si="43"/>
        <v>9737.5</v>
      </c>
      <c r="E41" s="7">
        <f t="shared" si="44"/>
        <v>9225</v>
      </c>
      <c r="F41" s="7">
        <f t="shared" si="45"/>
        <v>8712.5</v>
      </c>
      <c r="G41" s="7">
        <f t="shared" si="46"/>
        <v>8200</v>
      </c>
      <c r="H41" s="101">
        <f t="shared" si="47"/>
        <v>7687.5</v>
      </c>
      <c r="I41" s="2"/>
      <c r="J41" s="53"/>
      <c r="K41" s="54"/>
      <c r="L41" s="13"/>
      <c r="M41" s="13"/>
      <c r="N41" s="13"/>
      <c r="O41" s="2"/>
      <c r="Q41" t="s">
        <v>62</v>
      </c>
      <c r="R41" s="12" t="s">
        <v>63</v>
      </c>
      <c r="S41" s="12" t="s">
        <v>63</v>
      </c>
      <c r="T41" s="12" t="s">
        <v>63</v>
      </c>
      <c r="U41" s="12" t="s">
        <v>63</v>
      </c>
      <c r="V41" s="12" t="s">
        <v>63</v>
      </c>
    </row>
    <row r="42" spans="1:22">
      <c r="A42" t="s">
        <v>128</v>
      </c>
      <c r="C42" s="63">
        <v>10437</v>
      </c>
      <c r="D42" s="7">
        <f t="shared" si="43"/>
        <v>9915.15</v>
      </c>
      <c r="E42" s="7">
        <f t="shared" si="44"/>
        <v>9393.3000000000011</v>
      </c>
      <c r="F42" s="7">
        <f t="shared" si="45"/>
        <v>8871.4499999999989</v>
      </c>
      <c r="G42" s="7">
        <f t="shared" si="46"/>
        <v>8349.6</v>
      </c>
      <c r="H42" s="101">
        <f t="shared" si="47"/>
        <v>7827.75</v>
      </c>
      <c r="I42" s="2"/>
      <c r="J42" s="53"/>
      <c r="K42" s="55"/>
    </row>
    <row r="43" spans="1:22">
      <c r="A43" t="s">
        <v>185</v>
      </c>
      <c r="C43" s="63">
        <v>10958</v>
      </c>
      <c r="D43" s="7">
        <f t="shared" si="43"/>
        <v>10410.1</v>
      </c>
      <c r="E43" s="7">
        <f t="shared" si="44"/>
        <v>9862.2000000000007</v>
      </c>
      <c r="F43" s="7">
        <f t="shared" si="45"/>
        <v>9314.2999999999993</v>
      </c>
      <c r="G43" s="7">
        <f t="shared" si="46"/>
        <v>8766.4</v>
      </c>
      <c r="H43" s="101">
        <f t="shared" si="47"/>
        <v>8218.5</v>
      </c>
      <c r="I43" s="2"/>
      <c r="J43" s="53"/>
      <c r="K43" s="55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3"/>
  <sheetViews>
    <sheetView topLeftCell="A25" workbookViewId="0">
      <selection activeCell="H5" sqref="H5"/>
    </sheetView>
  </sheetViews>
  <sheetFormatPr defaultRowHeight="15"/>
  <cols>
    <col min="2" max="2" width="4.7109375" customWidth="1"/>
    <col min="3" max="7" width="10.5703125" bestFit="1" customWidth="1"/>
    <col min="8" max="26" width="10.5703125" customWidth="1"/>
    <col min="31" max="31" width="3.7109375" customWidth="1"/>
  </cols>
  <sheetData>
    <row r="1" spans="1:37">
      <c r="A1" t="s">
        <v>4</v>
      </c>
    </row>
    <row r="2" spans="1:37">
      <c r="C2" s="1" t="s">
        <v>61</v>
      </c>
      <c r="D2" s="1" t="s">
        <v>22</v>
      </c>
      <c r="E2" s="1" t="s">
        <v>23</v>
      </c>
      <c r="F2" s="1" t="s">
        <v>24</v>
      </c>
      <c r="G2" s="1" t="s">
        <v>59</v>
      </c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37">
      <c r="C3" s="1" t="s">
        <v>58</v>
      </c>
      <c r="D3" s="1" t="s">
        <v>27</v>
      </c>
      <c r="E3" s="1" t="s">
        <v>42</v>
      </c>
      <c r="F3" s="1" t="s">
        <v>152</v>
      </c>
      <c r="G3" s="1" t="s">
        <v>126</v>
      </c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37">
      <c r="C4" s="3">
        <v>0</v>
      </c>
      <c r="D4" s="3">
        <v>0.05</v>
      </c>
      <c r="E4" s="3">
        <v>0.1</v>
      </c>
      <c r="F4" s="3">
        <v>0.15</v>
      </c>
      <c r="G4" s="3">
        <v>0.2</v>
      </c>
      <c r="H4" s="3">
        <v>0.25</v>
      </c>
      <c r="I4" s="3"/>
      <c r="J4" s="3"/>
      <c r="K4" s="3"/>
      <c r="L4" s="3"/>
      <c r="M4" s="3"/>
      <c r="N4" s="3"/>
      <c r="O4" s="3"/>
      <c r="P4" s="3"/>
      <c r="Q4" s="3"/>
      <c r="R4" s="3"/>
      <c r="S4" s="3"/>
      <c r="V4" s="3">
        <v>0</v>
      </c>
      <c r="W4" s="3">
        <v>0.05</v>
      </c>
      <c r="X4" s="3">
        <v>0.1</v>
      </c>
      <c r="Y4" s="3">
        <v>0.15</v>
      </c>
      <c r="Z4" s="3">
        <v>0.2</v>
      </c>
      <c r="AA4" s="3">
        <v>0.25</v>
      </c>
      <c r="AF4" s="3">
        <v>0</v>
      </c>
      <c r="AG4" s="3">
        <v>0.05</v>
      </c>
      <c r="AH4" s="3">
        <v>0.1</v>
      </c>
      <c r="AI4" s="3">
        <v>0.15</v>
      </c>
      <c r="AJ4" s="3">
        <v>0.2</v>
      </c>
      <c r="AK4" s="3">
        <v>0.25</v>
      </c>
    </row>
    <row r="5" spans="1:37">
      <c r="A5" t="s">
        <v>28</v>
      </c>
      <c r="C5" s="14">
        <v>42200</v>
      </c>
      <c r="D5" s="14">
        <v>41200</v>
      </c>
      <c r="E5" s="14">
        <v>40200</v>
      </c>
      <c r="F5" s="14">
        <v>39200</v>
      </c>
      <c r="G5" s="14">
        <v>38200</v>
      </c>
      <c r="H5" s="14">
        <v>38200</v>
      </c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t="s">
        <v>28</v>
      </c>
      <c r="V5" s="14">
        <v>40900</v>
      </c>
      <c r="W5" s="14">
        <v>39300</v>
      </c>
      <c r="X5" s="14">
        <v>38400</v>
      </c>
      <c r="Y5" s="14">
        <v>37600</v>
      </c>
      <c r="Z5" s="14">
        <v>36800</v>
      </c>
      <c r="AA5" s="14"/>
      <c r="AD5" t="s">
        <v>28</v>
      </c>
      <c r="AF5" s="2">
        <v>60000</v>
      </c>
      <c r="AG5" s="2">
        <f t="shared" ref="AG5:AG18" si="0">AF5*0.95</f>
        <v>57000</v>
      </c>
      <c r="AH5" s="2">
        <f>AF5*0.9</f>
        <v>54000</v>
      </c>
      <c r="AI5" s="2">
        <f>AF5*0.85</f>
        <v>51000</v>
      </c>
      <c r="AJ5">
        <f>AF5*0.8</f>
        <v>48000</v>
      </c>
      <c r="AK5">
        <f>AF5*0.75</f>
        <v>45000</v>
      </c>
    </row>
    <row r="6" spans="1:37">
      <c r="A6" t="s">
        <v>5</v>
      </c>
      <c r="C6" s="14">
        <v>42200</v>
      </c>
      <c r="D6" s="14">
        <v>41200</v>
      </c>
      <c r="E6" s="14">
        <v>40200</v>
      </c>
      <c r="F6" s="14">
        <v>39200</v>
      </c>
      <c r="G6" s="14">
        <v>38200</v>
      </c>
      <c r="H6" s="14">
        <v>38200</v>
      </c>
      <c r="I6" s="14"/>
      <c r="J6" s="14"/>
      <c r="K6" s="14"/>
      <c r="L6" s="14"/>
      <c r="M6" s="14"/>
      <c r="N6" s="14"/>
      <c r="O6" s="76" t="s">
        <v>153</v>
      </c>
      <c r="P6" s="77" t="s">
        <v>154</v>
      </c>
      <c r="Q6" s="14">
        <f>P6*1.15</f>
        <v>34730</v>
      </c>
      <c r="R6" s="14">
        <f>Q6*1.1</f>
        <v>38203</v>
      </c>
      <c r="S6" s="14"/>
      <c r="T6" t="s">
        <v>5</v>
      </c>
      <c r="V6" s="14">
        <v>40900</v>
      </c>
      <c r="W6" s="14">
        <v>39300</v>
      </c>
      <c r="X6" s="14">
        <v>38400</v>
      </c>
      <c r="Y6" s="14">
        <v>37600</v>
      </c>
      <c r="Z6" s="14">
        <v>36800</v>
      </c>
      <c r="AA6" s="14"/>
      <c r="AD6" t="s">
        <v>5</v>
      </c>
      <c r="AF6" s="2">
        <v>60000</v>
      </c>
      <c r="AG6" s="2">
        <f t="shared" si="0"/>
        <v>57000</v>
      </c>
      <c r="AH6" s="2">
        <f>AF6*0.9</f>
        <v>54000</v>
      </c>
      <c r="AI6" s="2">
        <f t="shared" ref="AI6:AI24" si="1">AF6*0.85</f>
        <v>51000</v>
      </c>
      <c r="AJ6">
        <f t="shared" ref="AJ6:AJ24" si="2">AF6*0.85</f>
        <v>51000</v>
      </c>
      <c r="AK6">
        <f t="shared" ref="AK6:AK24" si="3">AF6*0.75</f>
        <v>45000</v>
      </c>
    </row>
    <row r="7" spans="1:37">
      <c r="A7" t="s">
        <v>6</v>
      </c>
      <c r="C7" s="14">
        <v>42200</v>
      </c>
      <c r="D7" s="14">
        <v>41200</v>
      </c>
      <c r="E7" s="14">
        <v>40200</v>
      </c>
      <c r="F7" s="14">
        <v>39200</v>
      </c>
      <c r="G7" s="14">
        <v>38200</v>
      </c>
      <c r="H7" s="14">
        <v>38200</v>
      </c>
      <c r="I7" s="14"/>
      <c r="J7" s="14"/>
      <c r="K7" s="14"/>
      <c r="L7" s="14"/>
      <c r="M7" s="14"/>
      <c r="N7" s="14"/>
      <c r="O7" s="78" t="s">
        <v>155</v>
      </c>
      <c r="P7" s="77" t="s">
        <v>156</v>
      </c>
      <c r="Q7" s="14">
        <f t="shared" ref="Q7:Q11" si="4">P7*1.15</f>
        <v>52324.999999999993</v>
      </c>
      <c r="R7" s="14">
        <f>Q7*1.05</f>
        <v>54941.249999999993</v>
      </c>
      <c r="S7" s="14"/>
      <c r="T7" t="s">
        <v>6</v>
      </c>
      <c r="V7" s="14">
        <v>40900</v>
      </c>
      <c r="W7" s="14">
        <v>39300</v>
      </c>
      <c r="X7" s="14">
        <v>38400</v>
      </c>
      <c r="Y7" s="14">
        <v>37600</v>
      </c>
      <c r="Z7" s="14">
        <v>36800</v>
      </c>
      <c r="AA7" s="14"/>
      <c r="AD7" t="s">
        <v>6</v>
      </c>
      <c r="AF7" s="2">
        <v>60000</v>
      </c>
      <c r="AG7" s="2">
        <f t="shared" si="0"/>
        <v>57000</v>
      </c>
      <c r="AH7" s="2">
        <f t="shared" ref="AH7:AH24" si="5">AF7*0.9</f>
        <v>54000</v>
      </c>
      <c r="AI7" s="2">
        <f t="shared" si="1"/>
        <v>51000</v>
      </c>
      <c r="AJ7">
        <f t="shared" si="2"/>
        <v>51000</v>
      </c>
      <c r="AK7">
        <f t="shared" si="3"/>
        <v>45000</v>
      </c>
    </row>
    <row r="8" spans="1:37">
      <c r="A8" t="s">
        <v>7</v>
      </c>
      <c r="C8" s="14">
        <v>42200</v>
      </c>
      <c r="D8" s="14">
        <v>41200</v>
      </c>
      <c r="E8" s="14">
        <v>40200</v>
      </c>
      <c r="F8" s="14">
        <v>39200</v>
      </c>
      <c r="G8" s="14">
        <v>38200</v>
      </c>
      <c r="H8" s="14">
        <v>38200</v>
      </c>
      <c r="I8" s="14"/>
      <c r="J8" s="14"/>
      <c r="K8" s="14"/>
      <c r="L8" s="14"/>
      <c r="M8" s="14"/>
      <c r="N8" s="14"/>
      <c r="O8" s="78" t="s">
        <v>157</v>
      </c>
      <c r="P8" s="77" t="s">
        <v>158</v>
      </c>
      <c r="Q8" s="14">
        <f t="shared" si="4"/>
        <v>65550</v>
      </c>
      <c r="R8" s="14">
        <f>Q8*1.05</f>
        <v>68827.5</v>
      </c>
      <c r="S8" s="14"/>
      <c r="T8" t="s">
        <v>7</v>
      </c>
      <c r="V8" s="14">
        <v>40900</v>
      </c>
      <c r="W8" s="14">
        <v>39300</v>
      </c>
      <c r="X8" s="14">
        <v>38400</v>
      </c>
      <c r="Y8" s="14">
        <v>37600</v>
      </c>
      <c r="Z8" s="14">
        <v>36800</v>
      </c>
      <c r="AA8" s="14"/>
      <c r="AD8" t="s">
        <v>7</v>
      </c>
      <c r="AF8" s="2">
        <v>60000</v>
      </c>
      <c r="AG8" s="2">
        <f t="shared" si="0"/>
        <v>57000</v>
      </c>
      <c r="AH8" s="2">
        <f t="shared" si="5"/>
        <v>54000</v>
      </c>
      <c r="AI8" s="2">
        <f t="shared" si="1"/>
        <v>51000</v>
      </c>
      <c r="AJ8">
        <f t="shared" si="2"/>
        <v>51000</v>
      </c>
      <c r="AK8">
        <f t="shared" si="3"/>
        <v>45000</v>
      </c>
    </row>
    <row r="9" spans="1:37">
      <c r="A9" t="s">
        <v>8</v>
      </c>
      <c r="C9" s="14">
        <v>42200</v>
      </c>
      <c r="D9" s="14">
        <v>41200</v>
      </c>
      <c r="E9" s="14">
        <v>40200</v>
      </c>
      <c r="F9" s="14">
        <v>39200</v>
      </c>
      <c r="G9" s="14">
        <v>38200</v>
      </c>
      <c r="H9" s="14">
        <v>38200</v>
      </c>
      <c r="I9" s="14"/>
      <c r="J9" s="14"/>
      <c r="K9" s="14"/>
      <c r="L9" s="14"/>
      <c r="M9" s="14"/>
      <c r="N9" s="14"/>
      <c r="O9" s="78" t="s">
        <v>159</v>
      </c>
      <c r="P9" s="77" t="s">
        <v>160</v>
      </c>
      <c r="Q9" s="14">
        <f t="shared" si="4"/>
        <v>94299.999999999985</v>
      </c>
      <c r="R9" s="14">
        <f>Q9*1.05</f>
        <v>99014.999999999985</v>
      </c>
      <c r="S9" s="14"/>
      <c r="T9" t="s">
        <v>8</v>
      </c>
      <c r="V9" s="14">
        <v>40900</v>
      </c>
      <c r="W9" s="14">
        <v>39300</v>
      </c>
      <c r="X9" s="14">
        <v>38400</v>
      </c>
      <c r="Y9" s="14">
        <v>37600</v>
      </c>
      <c r="Z9" s="14">
        <v>36800</v>
      </c>
      <c r="AA9" s="14"/>
      <c r="AD9" t="s">
        <v>8</v>
      </c>
      <c r="AF9" s="2">
        <v>60000</v>
      </c>
      <c r="AG9" s="2">
        <f t="shared" si="0"/>
        <v>57000</v>
      </c>
      <c r="AH9" s="2">
        <f t="shared" si="5"/>
        <v>54000</v>
      </c>
      <c r="AI9" s="2">
        <f t="shared" si="1"/>
        <v>51000</v>
      </c>
      <c r="AJ9">
        <f t="shared" si="2"/>
        <v>51000</v>
      </c>
      <c r="AK9">
        <f t="shared" si="3"/>
        <v>45000</v>
      </c>
    </row>
    <row r="10" spans="1:37">
      <c r="A10" t="s">
        <v>9</v>
      </c>
      <c r="C10" s="14">
        <v>42200</v>
      </c>
      <c r="D10" s="14">
        <v>41200</v>
      </c>
      <c r="E10" s="14">
        <v>40200</v>
      </c>
      <c r="F10" s="14">
        <v>39200</v>
      </c>
      <c r="G10" s="14">
        <v>38200</v>
      </c>
      <c r="H10" s="14">
        <v>38200</v>
      </c>
      <c r="I10" s="14"/>
      <c r="J10" s="14"/>
      <c r="K10" s="14"/>
      <c r="L10" s="14"/>
      <c r="M10" s="14"/>
      <c r="N10" s="14"/>
      <c r="O10" s="78" t="s">
        <v>161</v>
      </c>
      <c r="P10" s="77" t="s">
        <v>162</v>
      </c>
      <c r="Q10" s="14">
        <f t="shared" si="4"/>
        <v>126499.99999999999</v>
      </c>
      <c r="R10" s="14">
        <f>Q10*1.05</f>
        <v>132825</v>
      </c>
      <c r="S10" s="14"/>
      <c r="T10" t="s">
        <v>9</v>
      </c>
      <c r="V10" s="14">
        <v>40900</v>
      </c>
      <c r="W10" s="14">
        <v>39300</v>
      </c>
      <c r="X10" s="14">
        <v>38400</v>
      </c>
      <c r="Y10" s="14">
        <v>37600</v>
      </c>
      <c r="Z10" s="14">
        <v>36800</v>
      </c>
      <c r="AA10" s="14"/>
      <c r="AD10" t="s">
        <v>9</v>
      </c>
      <c r="AF10" s="2">
        <v>60000</v>
      </c>
      <c r="AG10" s="2">
        <f t="shared" si="0"/>
        <v>57000</v>
      </c>
      <c r="AH10" s="2">
        <f t="shared" si="5"/>
        <v>54000</v>
      </c>
      <c r="AI10" s="2">
        <f t="shared" si="1"/>
        <v>51000</v>
      </c>
      <c r="AJ10">
        <f t="shared" si="2"/>
        <v>51000</v>
      </c>
      <c r="AK10">
        <f t="shared" si="3"/>
        <v>45000</v>
      </c>
    </row>
    <row r="11" spans="1:37">
      <c r="A11" t="s">
        <v>10</v>
      </c>
      <c r="C11" s="14">
        <v>42200</v>
      </c>
      <c r="D11" s="14">
        <v>41200</v>
      </c>
      <c r="E11" s="14">
        <v>40200</v>
      </c>
      <c r="F11" s="14">
        <v>39200</v>
      </c>
      <c r="G11" s="14">
        <v>38200</v>
      </c>
      <c r="H11" s="14">
        <v>38200</v>
      </c>
      <c r="I11" s="14"/>
      <c r="J11" s="14"/>
      <c r="K11" s="14"/>
      <c r="L11" s="14"/>
      <c r="M11" s="14"/>
      <c r="N11" s="14"/>
      <c r="O11" s="78" t="s">
        <v>163</v>
      </c>
      <c r="P11" s="77" t="s">
        <v>164</v>
      </c>
      <c r="Q11" s="14">
        <f t="shared" si="4"/>
        <v>201249.99999999997</v>
      </c>
      <c r="R11" s="14">
        <f>Q11*1.05</f>
        <v>211312.49999999997</v>
      </c>
      <c r="S11" s="14"/>
      <c r="T11" t="s">
        <v>10</v>
      </c>
      <c r="V11" s="14">
        <v>40900</v>
      </c>
      <c r="W11" s="14">
        <v>39300</v>
      </c>
      <c r="X11" s="14">
        <v>38400</v>
      </c>
      <c r="Y11" s="14">
        <v>37600</v>
      </c>
      <c r="Z11" s="14">
        <v>36800</v>
      </c>
      <c r="AA11" s="14"/>
      <c r="AD11" t="s">
        <v>10</v>
      </c>
      <c r="AF11" s="2">
        <v>60000</v>
      </c>
      <c r="AG11" s="2">
        <f t="shared" si="0"/>
        <v>57000</v>
      </c>
      <c r="AH11" s="2">
        <f t="shared" si="5"/>
        <v>54000</v>
      </c>
      <c r="AI11" s="2">
        <f t="shared" si="1"/>
        <v>51000</v>
      </c>
      <c r="AJ11">
        <f t="shared" si="2"/>
        <v>51000</v>
      </c>
      <c r="AK11">
        <f t="shared" si="3"/>
        <v>45000</v>
      </c>
    </row>
    <row r="12" spans="1:37">
      <c r="A12" t="s">
        <v>11</v>
      </c>
      <c r="C12" s="14">
        <v>59000</v>
      </c>
      <c r="D12" s="14">
        <v>58000</v>
      </c>
      <c r="E12" s="14">
        <v>57000</v>
      </c>
      <c r="F12" s="14">
        <v>56000</v>
      </c>
      <c r="G12" s="14">
        <v>55000</v>
      </c>
      <c r="H12" s="14">
        <v>55000</v>
      </c>
      <c r="I12" s="14"/>
      <c r="J12" s="14"/>
      <c r="K12" s="14"/>
      <c r="L12" s="14"/>
      <c r="M12" s="14"/>
      <c r="N12" s="14"/>
      <c r="O12" s="14"/>
      <c r="P12" s="14"/>
      <c r="Q12" s="14"/>
      <c r="R12" s="14">
        <v>265000</v>
      </c>
      <c r="S12" s="14"/>
      <c r="T12" t="s">
        <v>11</v>
      </c>
      <c r="V12" s="14">
        <v>49900</v>
      </c>
      <c r="W12" s="14">
        <v>47900</v>
      </c>
      <c r="X12" s="14">
        <v>46900</v>
      </c>
      <c r="Y12" s="14">
        <v>45900</v>
      </c>
      <c r="Z12" s="14">
        <v>44900</v>
      </c>
      <c r="AA12" s="14"/>
      <c r="AD12" t="s">
        <v>11</v>
      </c>
      <c r="AF12" s="2">
        <v>96000</v>
      </c>
      <c r="AG12" s="2">
        <f t="shared" si="0"/>
        <v>91200</v>
      </c>
      <c r="AH12" s="2">
        <f t="shared" si="5"/>
        <v>86400</v>
      </c>
      <c r="AI12" s="2">
        <f t="shared" si="1"/>
        <v>81600</v>
      </c>
      <c r="AJ12">
        <f t="shared" si="2"/>
        <v>81600</v>
      </c>
      <c r="AK12">
        <f t="shared" si="3"/>
        <v>72000</v>
      </c>
    </row>
    <row r="13" spans="1:37">
      <c r="A13" t="s">
        <v>12</v>
      </c>
      <c r="C13" s="14">
        <v>59000</v>
      </c>
      <c r="D13" s="14">
        <v>58000</v>
      </c>
      <c r="E13" s="14">
        <v>57000</v>
      </c>
      <c r="F13" s="14">
        <v>56000</v>
      </c>
      <c r="G13" s="14">
        <v>55000</v>
      </c>
      <c r="H13" s="14">
        <v>55000</v>
      </c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t="s">
        <v>12</v>
      </c>
      <c r="V13" s="14">
        <v>49900</v>
      </c>
      <c r="W13" s="14">
        <v>47900</v>
      </c>
      <c r="X13" s="14">
        <v>46900</v>
      </c>
      <c r="Y13" s="14">
        <v>45900</v>
      </c>
      <c r="Z13" s="14">
        <v>44900</v>
      </c>
      <c r="AA13" s="14"/>
      <c r="AD13" t="s">
        <v>12</v>
      </c>
      <c r="AF13" s="2">
        <v>96000</v>
      </c>
      <c r="AG13" s="2">
        <f t="shared" si="0"/>
        <v>91200</v>
      </c>
      <c r="AH13" s="2">
        <f t="shared" si="5"/>
        <v>86400</v>
      </c>
      <c r="AI13" s="2">
        <f t="shared" si="1"/>
        <v>81600</v>
      </c>
      <c r="AJ13">
        <f t="shared" si="2"/>
        <v>81600</v>
      </c>
      <c r="AK13">
        <f t="shared" si="3"/>
        <v>72000</v>
      </c>
    </row>
    <row r="14" spans="1:37">
      <c r="A14" t="s">
        <v>13</v>
      </c>
      <c r="C14" s="14">
        <v>59000</v>
      </c>
      <c r="D14" s="14">
        <v>58000</v>
      </c>
      <c r="E14" s="14">
        <v>57000</v>
      </c>
      <c r="F14" s="14">
        <v>56000</v>
      </c>
      <c r="G14" s="14">
        <v>55000</v>
      </c>
      <c r="H14" s="14">
        <v>55000</v>
      </c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t="s">
        <v>13</v>
      </c>
      <c r="V14" s="14">
        <v>49900</v>
      </c>
      <c r="W14" s="14">
        <v>47900</v>
      </c>
      <c r="X14" s="14">
        <v>46900</v>
      </c>
      <c r="Y14" s="14">
        <v>45900</v>
      </c>
      <c r="Z14" s="14">
        <v>44900</v>
      </c>
      <c r="AA14" s="14"/>
      <c r="AD14" t="s">
        <v>13</v>
      </c>
      <c r="AF14" s="2">
        <v>96000</v>
      </c>
      <c r="AG14" s="2">
        <f t="shared" si="0"/>
        <v>91200</v>
      </c>
      <c r="AH14" s="2">
        <f t="shared" si="5"/>
        <v>86400</v>
      </c>
      <c r="AI14" s="2">
        <f t="shared" si="1"/>
        <v>81600</v>
      </c>
      <c r="AJ14">
        <f t="shared" si="2"/>
        <v>81600</v>
      </c>
      <c r="AK14">
        <f t="shared" si="3"/>
        <v>72000</v>
      </c>
    </row>
    <row r="15" spans="1:37">
      <c r="A15" t="s">
        <v>14</v>
      </c>
      <c r="C15" s="14">
        <v>72800</v>
      </c>
      <c r="D15" s="14">
        <v>71800</v>
      </c>
      <c r="E15" s="14">
        <v>70800</v>
      </c>
      <c r="F15" s="14">
        <v>69800</v>
      </c>
      <c r="G15" s="14">
        <v>68800</v>
      </c>
      <c r="H15" s="14">
        <v>68800</v>
      </c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t="s">
        <v>14</v>
      </c>
      <c r="V15" s="14">
        <v>60100</v>
      </c>
      <c r="W15" s="14">
        <v>57700</v>
      </c>
      <c r="X15" s="14">
        <v>56500</v>
      </c>
      <c r="Y15" s="14">
        <v>55300</v>
      </c>
      <c r="Z15" s="14">
        <v>54100</v>
      </c>
      <c r="AA15" s="14"/>
      <c r="AD15" t="s">
        <v>14</v>
      </c>
      <c r="AF15" s="2">
        <v>106000</v>
      </c>
      <c r="AG15" s="2">
        <f t="shared" si="0"/>
        <v>100700</v>
      </c>
      <c r="AH15" s="2">
        <f t="shared" si="5"/>
        <v>95400</v>
      </c>
      <c r="AI15" s="2">
        <f t="shared" si="1"/>
        <v>90100</v>
      </c>
      <c r="AJ15">
        <f t="shared" si="2"/>
        <v>90100</v>
      </c>
      <c r="AK15">
        <f t="shared" si="3"/>
        <v>79500</v>
      </c>
    </row>
    <row r="16" spans="1:37">
      <c r="A16" t="s">
        <v>124</v>
      </c>
      <c r="C16" s="14">
        <v>72800</v>
      </c>
      <c r="D16" s="14">
        <v>71800</v>
      </c>
      <c r="E16" s="14">
        <v>70800</v>
      </c>
      <c r="F16" s="14">
        <v>69800</v>
      </c>
      <c r="G16" s="14">
        <v>68800</v>
      </c>
      <c r="H16" s="14">
        <v>68800</v>
      </c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t="s">
        <v>124</v>
      </c>
      <c r="V16" s="14">
        <v>73100</v>
      </c>
      <c r="W16" s="14">
        <v>70200</v>
      </c>
      <c r="X16" s="14">
        <v>68700</v>
      </c>
      <c r="Y16" s="14">
        <v>67300</v>
      </c>
      <c r="Z16" s="14">
        <v>65800</v>
      </c>
      <c r="AA16" s="14"/>
      <c r="AF16" s="2"/>
      <c r="AG16" s="2"/>
      <c r="AH16" s="2"/>
      <c r="AI16" s="2"/>
    </row>
    <row r="17" spans="1:37">
      <c r="A17" t="s">
        <v>15</v>
      </c>
      <c r="C17" s="14">
        <v>72800</v>
      </c>
      <c r="D17" s="14">
        <v>71800</v>
      </c>
      <c r="E17" s="14">
        <v>70800</v>
      </c>
      <c r="F17" s="14">
        <v>69800</v>
      </c>
      <c r="G17" s="14">
        <v>68800</v>
      </c>
      <c r="H17" s="14">
        <v>68800</v>
      </c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t="s">
        <v>15</v>
      </c>
      <c r="V17" s="14">
        <v>73100</v>
      </c>
      <c r="W17" s="14">
        <v>70200</v>
      </c>
      <c r="X17" s="14">
        <v>68700</v>
      </c>
      <c r="Y17" s="14">
        <v>67300</v>
      </c>
      <c r="Z17" s="14">
        <v>65800</v>
      </c>
      <c r="AA17" s="14"/>
      <c r="AD17" t="s">
        <v>15</v>
      </c>
      <c r="AF17" s="2">
        <v>106000</v>
      </c>
      <c r="AG17" s="2">
        <f t="shared" si="0"/>
        <v>100700</v>
      </c>
      <c r="AH17" s="2">
        <f t="shared" si="5"/>
        <v>95400</v>
      </c>
      <c r="AI17" s="2">
        <f t="shared" si="1"/>
        <v>90100</v>
      </c>
      <c r="AJ17">
        <f>AF17*0.85</f>
        <v>90100</v>
      </c>
      <c r="AK17">
        <f t="shared" si="3"/>
        <v>79500</v>
      </c>
    </row>
    <row r="18" spans="1:37">
      <c r="A18" t="s">
        <v>16</v>
      </c>
      <c r="C18" s="14">
        <v>72800</v>
      </c>
      <c r="D18" s="14">
        <v>71800</v>
      </c>
      <c r="E18" s="14">
        <v>70800</v>
      </c>
      <c r="F18" s="14">
        <v>69800</v>
      </c>
      <c r="G18" s="14">
        <v>68800</v>
      </c>
      <c r="H18" s="14">
        <v>68800</v>
      </c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t="s">
        <v>16</v>
      </c>
      <c r="V18" s="14">
        <v>73100</v>
      </c>
      <c r="W18" s="14">
        <v>70200</v>
      </c>
      <c r="X18" s="14">
        <v>68700</v>
      </c>
      <c r="Y18" s="14">
        <v>67300</v>
      </c>
      <c r="Z18" s="14">
        <v>65800</v>
      </c>
      <c r="AA18" s="14"/>
      <c r="AD18" t="s">
        <v>16</v>
      </c>
      <c r="AF18" s="2">
        <v>106000</v>
      </c>
      <c r="AG18" s="2">
        <f t="shared" si="0"/>
        <v>100700</v>
      </c>
      <c r="AH18" s="2">
        <f t="shared" si="5"/>
        <v>95400</v>
      </c>
      <c r="AI18" s="2">
        <f t="shared" si="1"/>
        <v>90100</v>
      </c>
      <c r="AJ18">
        <f t="shared" si="2"/>
        <v>90100</v>
      </c>
      <c r="AK18">
        <f t="shared" si="3"/>
        <v>79500</v>
      </c>
    </row>
    <row r="19" spans="1:37">
      <c r="A19" t="s">
        <v>17</v>
      </c>
      <c r="C19" s="14">
        <v>72800</v>
      </c>
      <c r="D19" s="14">
        <v>71800</v>
      </c>
      <c r="E19" s="14">
        <v>70800</v>
      </c>
      <c r="F19" s="14">
        <v>69800</v>
      </c>
      <c r="G19" s="14">
        <v>68800</v>
      </c>
      <c r="H19" s="14">
        <v>68800</v>
      </c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t="s">
        <v>17</v>
      </c>
      <c r="V19" s="14">
        <v>92000</v>
      </c>
      <c r="W19" s="14">
        <v>88300</v>
      </c>
      <c r="X19" s="14">
        <v>86500</v>
      </c>
      <c r="Y19" s="14">
        <v>84600</v>
      </c>
      <c r="Z19" s="14">
        <v>82800</v>
      </c>
      <c r="AA19" s="14"/>
      <c r="AD19" t="s">
        <v>17</v>
      </c>
      <c r="AF19" s="2">
        <v>145000</v>
      </c>
      <c r="AG19" s="2">
        <f t="shared" ref="AG19:AG24" si="6">ROUND(AF19*0.95,-2)</f>
        <v>137800</v>
      </c>
      <c r="AH19" s="2">
        <f t="shared" si="5"/>
        <v>130500</v>
      </c>
      <c r="AI19" s="2">
        <f t="shared" si="1"/>
        <v>123250</v>
      </c>
      <c r="AJ19">
        <f t="shared" si="2"/>
        <v>123250</v>
      </c>
      <c r="AK19">
        <f t="shared" si="3"/>
        <v>108750</v>
      </c>
    </row>
    <row r="20" spans="1:37">
      <c r="A20" t="s">
        <v>18</v>
      </c>
      <c r="C20" s="14">
        <v>72800</v>
      </c>
      <c r="D20" s="14">
        <v>71800</v>
      </c>
      <c r="E20" s="14">
        <v>70800</v>
      </c>
      <c r="F20" s="14">
        <v>69800</v>
      </c>
      <c r="G20" s="14">
        <v>68800</v>
      </c>
      <c r="H20" s="14">
        <v>68800</v>
      </c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t="s">
        <v>18</v>
      </c>
      <c r="V20" s="14">
        <v>92000</v>
      </c>
      <c r="W20" s="14">
        <v>88300</v>
      </c>
      <c r="X20" s="14">
        <v>86500</v>
      </c>
      <c r="Y20" s="14">
        <v>84600</v>
      </c>
      <c r="Z20" s="14">
        <v>82800</v>
      </c>
      <c r="AA20" s="14"/>
      <c r="AD20" t="s">
        <v>18</v>
      </c>
      <c r="AF20" s="2">
        <v>145000</v>
      </c>
      <c r="AG20" s="2">
        <f t="shared" si="6"/>
        <v>137800</v>
      </c>
      <c r="AH20" s="2">
        <f t="shared" si="5"/>
        <v>130500</v>
      </c>
      <c r="AI20" s="2">
        <f t="shared" si="1"/>
        <v>123250</v>
      </c>
      <c r="AJ20">
        <f t="shared" si="2"/>
        <v>123250</v>
      </c>
      <c r="AK20">
        <f t="shared" si="3"/>
        <v>108750</v>
      </c>
    </row>
    <row r="21" spans="1:37">
      <c r="A21" t="s">
        <v>19</v>
      </c>
      <c r="C21" s="14">
        <v>103000</v>
      </c>
      <c r="D21" s="14">
        <v>102000</v>
      </c>
      <c r="E21" s="14">
        <v>101000</v>
      </c>
      <c r="F21" s="14">
        <v>100000</v>
      </c>
      <c r="G21" s="14">
        <v>99000</v>
      </c>
      <c r="H21" s="14">
        <v>99000</v>
      </c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t="s">
        <v>19</v>
      </c>
      <c r="V21" s="14">
        <v>92000</v>
      </c>
      <c r="W21" s="14">
        <v>88300</v>
      </c>
      <c r="X21" s="14">
        <v>86500</v>
      </c>
      <c r="Y21" s="14">
        <v>84600</v>
      </c>
      <c r="Z21" s="14">
        <v>82800</v>
      </c>
      <c r="AA21" s="14"/>
      <c r="AD21" t="s">
        <v>19</v>
      </c>
      <c r="AF21" s="2">
        <v>145000</v>
      </c>
      <c r="AG21" s="2">
        <f t="shared" si="6"/>
        <v>137800</v>
      </c>
      <c r="AH21" s="2">
        <f t="shared" si="5"/>
        <v>130500</v>
      </c>
      <c r="AI21" s="2">
        <f t="shared" si="1"/>
        <v>123250</v>
      </c>
      <c r="AJ21">
        <f t="shared" si="2"/>
        <v>123250</v>
      </c>
      <c r="AK21">
        <f t="shared" si="3"/>
        <v>108750</v>
      </c>
    </row>
    <row r="22" spans="1:37">
      <c r="A22" t="s">
        <v>20</v>
      </c>
      <c r="C22" s="14">
        <v>103000</v>
      </c>
      <c r="D22" s="14">
        <v>102000</v>
      </c>
      <c r="E22" s="14">
        <v>101000</v>
      </c>
      <c r="F22" s="14">
        <v>100000</v>
      </c>
      <c r="G22" s="14">
        <v>99000</v>
      </c>
      <c r="H22" s="14">
        <v>99000</v>
      </c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t="s">
        <v>20</v>
      </c>
      <c r="V22" s="14">
        <v>92000</v>
      </c>
      <c r="W22" s="14">
        <v>88300</v>
      </c>
      <c r="X22" s="14">
        <v>86500</v>
      </c>
      <c r="Y22" s="14">
        <v>84600</v>
      </c>
      <c r="Z22" s="14">
        <v>82800</v>
      </c>
      <c r="AA22" s="14"/>
      <c r="AD22" t="s">
        <v>20</v>
      </c>
      <c r="AF22" s="2">
        <v>145000</v>
      </c>
      <c r="AG22" s="2">
        <f t="shared" si="6"/>
        <v>137800</v>
      </c>
      <c r="AH22" s="2">
        <f t="shared" si="5"/>
        <v>130500</v>
      </c>
      <c r="AI22" s="2">
        <f t="shared" si="1"/>
        <v>123250</v>
      </c>
      <c r="AJ22">
        <f t="shared" si="2"/>
        <v>123250</v>
      </c>
      <c r="AK22">
        <f t="shared" si="3"/>
        <v>108750</v>
      </c>
    </row>
    <row r="23" spans="1:37">
      <c r="A23" t="s">
        <v>21</v>
      </c>
      <c r="C23" s="14">
        <v>103000</v>
      </c>
      <c r="D23" s="14">
        <v>102000</v>
      </c>
      <c r="E23" s="14">
        <v>101000</v>
      </c>
      <c r="F23" s="14">
        <v>100000</v>
      </c>
      <c r="G23" s="14">
        <v>99000</v>
      </c>
      <c r="H23" s="14">
        <v>99000</v>
      </c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t="s">
        <v>21</v>
      </c>
      <c r="V23" s="14">
        <v>92000</v>
      </c>
      <c r="W23" s="14">
        <v>88300</v>
      </c>
      <c r="X23" s="14">
        <v>86500</v>
      </c>
      <c r="Y23" s="14">
        <v>84600</v>
      </c>
      <c r="Z23" s="14">
        <v>82800</v>
      </c>
      <c r="AA23" s="14"/>
      <c r="AD23" t="s">
        <v>21</v>
      </c>
      <c r="AF23" s="2">
        <v>145000</v>
      </c>
      <c r="AG23" s="2">
        <f t="shared" si="6"/>
        <v>137800</v>
      </c>
      <c r="AH23" s="2">
        <f t="shared" si="5"/>
        <v>130500</v>
      </c>
      <c r="AI23" s="2">
        <f t="shared" si="1"/>
        <v>123250</v>
      </c>
      <c r="AJ23">
        <f t="shared" si="2"/>
        <v>123250</v>
      </c>
      <c r="AK23">
        <f t="shared" si="3"/>
        <v>108750</v>
      </c>
    </row>
    <row r="24" spans="1:37">
      <c r="A24" t="s">
        <v>44</v>
      </c>
      <c r="C24" s="14">
        <v>137000</v>
      </c>
      <c r="D24" s="14">
        <v>136000</v>
      </c>
      <c r="E24" s="14">
        <v>135000</v>
      </c>
      <c r="F24" s="14">
        <v>134000</v>
      </c>
      <c r="G24" s="14">
        <v>133000</v>
      </c>
      <c r="H24" s="14">
        <v>133000</v>
      </c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t="s">
        <v>44</v>
      </c>
      <c r="V24" s="14">
        <v>99700</v>
      </c>
      <c r="W24" s="14">
        <v>95700</v>
      </c>
      <c r="X24" s="14">
        <v>93700</v>
      </c>
      <c r="Y24" s="14">
        <v>91700</v>
      </c>
      <c r="Z24" s="14">
        <v>89700</v>
      </c>
      <c r="AA24" s="14"/>
      <c r="AD24" t="s">
        <v>44</v>
      </c>
      <c r="AF24" s="2">
        <v>150000</v>
      </c>
      <c r="AG24" s="2">
        <f t="shared" si="6"/>
        <v>142500</v>
      </c>
      <c r="AH24" s="2">
        <f t="shared" si="5"/>
        <v>135000</v>
      </c>
      <c r="AI24" s="2">
        <f t="shared" si="1"/>
        <v>127500</v>
      </c>
      <c r="AJ24">
        <f t="shared" si="2"/>
        <v>127500</v>
      </c>
      <c r="AK24">
        <f t="shared" si="3"/>
        <v>112500</v>
      </c>
    </row>
    <row r="25" spans="1:37"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V25" s="15"/>
      <c r="W25" s="15"/>
      <c r="X25" s="15"/>
      <c r="Y25" s="15"/>
      <c r="Z25" s="15"/>
      <c r="AA25" s="15"/>
    </row>
    <row r="26" spans="1:37">
      <c r="A26" t="s">
        <v>45</v>
      </c>
      <c r="C26" s="14">
        <v>137000</v>
      </c>
      <c r="D26" s="14">
        <v>136000</v>
      </c>
      <c r="E26" s="14">
        <v>135000</v>
      </c>
      <c r="F26" s="14">
        <v>134000</v>
      </c>
      <c r="G26" s="14">
        <v>133000</v>
      </c>
      <c r="H26" s="14">
        <v>133000</v>
      </c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t="s">
        <v>45</v>
      </c>
      <c r="V26" s="14">
        <v>99700</v>
      </c>
      <c r="W26" s="14">
        <v>95700</v>
      </c>
      <c r="X26" s="14">
        <v>93700</v>
      </c>
      <c r="Y26" s="14">
        <v>91700</v>
      </c>
      <c r="Z26" s="14">
        <v>89700</v>
      </c>
      <c r="AA26" s="14"/>
      <c r="AD26" t="s">
        <v>45</v>
      </c>
      <c r="AF26" s="2">
        <v>150000</v>
      </c>
      <c r="AG26" s="2">
        <f t="shared" ref="AG26:AG30" si="7">ROUND(AF26*0.95,-2)</f>
        <v>142500</v>
      </c>
      <c r="AH26" s="2">
        <f>ROUND(AF26*0.9,-2)</f>
        <v>135000</v>
      </c>
      <c r="AI26" s="2">
        <f>AF26*0.85</f>
        <v>127500</v>
      </c>
      <c r="AJ26" s="2">
        <f>ROUND(AF26*0.88,-2)</f>
        <v>132000</v>
      </c>
      <c r="AK26" s="2">
        <f>ROUND(AF26*0.75,-2)</f>
        <v>112500</v>
      </c>
    </row>
    <row r="27" spans="1:37">
      <c r="A27" t="s">
        <v>46</v>
      </c>
      <c r="C27" s="14">
        <v>137000</v>
      </c>
      <c r="D27" s="14">
        <v>136000</v>
      </c>
      <c r="E27" s="14">
        <v>135000</v>
      </c>
      <c r="F27" s="14">
        <v>134000</v>
      </c>
      <c r="G27" s="14">
        <v>133000</v>
      </c>
      <c r="H27" s="14">
        <v>133000</v>
      </c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t="s">
        <v>46</v>
      </c>
      <c r="V27" s="14">
        <v>99700</v>
      </c>
      <c r="W27" s="14">
        <v>95700</v>
      </c>
      <c r="X27" s="14">
        <v>93700</v>
      </c>
      <c r="Y27" s="14">
        <v>91700</v>
      </c>
      <c r="Z27" s="14">
        <v>89700</v>
      </c>
      <c r="AA27" s="14"/>
      <c r="AD27" t="s">
        <v>46</v>
      </c>
      <c r="AF27" s="2">
        <v>150000</v>
      </c>
      <c r="AG27" s="2">
        <f t="shared" si="7"/>
        <v>142500</v>
      </c>
      <c r="AH27" s="2">
        <f t="shared" ref="AH27:AH30" si="8">ROUND(AF27*0.91,-2)</f>
        <v>136500</v>
      </c>
      <c r="AI27" s="2">
        <f>ROUND(AF27*0.89,-2)</f>
        <v>133500</v>
      </c>
      <c r="AJ27" s="2">
        <f t="shared" ref="AJ27:AJ30" si="9">ROUND(AF27*0.87,-2)</f>
        <v>130500</v>
      </c>
      <c r="AK27" s="2">
        <f>ROUND(AF27*0.75,-2)</f>
        <v>112500</v>
      </c>
    </row>
    <row r="28" spans="1:37">
      <c r="A28" t="s">
        <v>48</v>
      </c>
      <c r="C28" s="14">
        <v>219000</v>
      </c>
      <c r="D28" s="14">
        <v>217000</v>
      </c>
      <c r="E28" s="14">
        <v>215000</v>
      </c>
      <c r="F28" s="14">
        <v>213000</v>
      </c>
      <c r="G28" s="14">
        <v>211000</v>
      </c>
      <c r="H28" s="14">
        <v>211000</v>
      </c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t="s">
        <v>48</v>
      </c>
      <c r="V28" s="14">
        <v>144200</v>
      </c>
      <c r="W28" s="14">
        <v>138400</v>
      </c>
      <c r="X28" s="14">
        <v>135500</v>
      </c>
      <c r="Y28" s="14">
        <v>132700</v>
      </c>
      <c r="Z28" s="14">
        <v>129800</v>
      </c>
      <c r="AA28" s="14"/>
      <c r="AD28" t="s">
        <v>48</v>
      </c>
      <c r="AF28" s="2">
        <v>195000</v>
      </c>
      <c r="AG28" s="2">
        <f t="shared" si="7"/>
        <v>185300</v>
      </c>
      <c r="AH28" s="2">
        <f t="shared" si="8"/>
        <v>177500</v>
      </c>
      <c r="AI28" s="2">
        <f>ROUND(AF28*0.89,-2)</f>
        <v>173600</v>
      </c>
      <c r="AJ28" s="2">
        <f t="shared" si="9"/>
        <v>169700</v>
      </c>
      <c r="AK28" s="2">
        <f t="shared" ref="AK28:AK30" si="10">ROUND(AF28*0.75,-2)</f>
        <v>146300</v>
      </c>
    </row>
    <row r="29" spans="1:37">
      <c r="A29" t="s">
        <v>47</v>
      </c>
      <c r="C29" s="14">
        <v>219000</v>
      </c>
      <c r="D29" s="14">
        <v>217000</v>
      </c>
      <c r="E29" s="14">
        <v>215000</v>
      </c>
      <c r="F29" s="14">
        <v>213000</v>
      </c>
      <c r="G29" s="14">
        <v>211000</v>
      </c>
      <c r="H29" s="14">
        <v>211000</v>
      </c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t="s">
        <v>47</v>
      </c>
      <c r="V29" s="14">
        <v>144200</v>
      </c>
      <c r="W29" s="14">
        <v>138400</v>
      </c>
      <c r="X29" s="14">
        <v>135500</v>
      </c>
      <c r="Y29" s="14">
        <v>132700</v>
      </c>
      <c r="Z29" s="14">
        <v>129800</v>
      </c>
      <c r="AA29" s="14"/>
      <c r="AD29" t="s">
        <v>47</v>
      </c>
      <c r="AF29" s="2">
        <v>195000</v>
      </c>
      <c r="AG29" s="2">
        <f t="shared" si="7"/>
        <v>185300</v>
      </c>
      <c r="AH29" s="2">
        <f t="shared" si="8"/>
        <v>177500</v>
      </c>
      <c r="AI29" s="2">
        <f t="shared" ref="AI29:AI30" si="11">ROUND(AF29*0.89,-2)</f>
        <v>173600</v>
      </c>
      <c r="AJ29" s="2">
        <f t="shared" si="9"/>
        <v>169700</v>
      </c>
      <c r="AK29" s="2">
        <f t="shared" si="10"/>
        <v>146300</v>
      </c>
    </row>
    <row r="30" spans="1:37">
      <c r="A30" t="s">
        <v>49</v>
      </c>
      <c r="C30" s="14">
        <v>219000</v>
      </c>
      <c r="D30" s="14">
        <v>217000</v>
      </c>
      <c r="E30" s="14">
        <v>215000</v>
      </c>
      <c r="F30" s="14">
        <v>213000</v>
      </c>
      <c r="G30" s="14">
        <v>211000</v>
      </c>
      <c r="H30" s="14">
        <v>211000</v>
      </c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t="s">
        <v>49</v>
      </c>
      <c r="V30" s="14">
        <v>144200</v>
      </c>
      <c r="W30" s="14">
        <v>138400</v>
      </c>
      <c r="X30" s="14">
        <v>135500</v>
      </c>
      <c r="Y30" s="14">
        <v>132700</v>
      </c>
      <c r="Z30" s="14">
        <v>129800</v>
      </c>
      <c r="AA30" s="14"/>
      <c r="AD30" t="s">
        <v>49</v>
      </c>
      <c r="AF30" s="2">
        <v>195000</v>
      </c>
      <c r="AG30" s="2">
        <f t="shared" si="7"/>
        <v>185300</v>
      </c>
      <c r="AH30" s="2">
        <f t="shared" si="8"/>
        <v>177500</v>
      </c>
      <c r="AI30" s="2">
        <f t="shared" si="11"/>
        <v>173600</v>
      </c>
      <c r="AJ30" s="2">
        <f t="shared" si="9"/>
        <v>169700</v>
      </c>
      <c r="AK30" s="2">
        <f t="shared" si="10"/>
        <v>146300</v>
      </c>
    </row>
    <row r="31" spans="1:37">
      <c r="A31" t="s">
        <v>50</v>
      </c>
      <c r="C31" s="14">
        <v>219000</v>
      </c>
      <c r="D31" s="14">
        <v>217000</v>
      </c>
      <c r="E31" s="14">
        <v>215000</v>
      </c>
      <c r="F31" s="14">
        <v>213000</v>
      </c>
      <c r="G31" s="14">
        <v>211000</v>
      </c>
      <c r="H31" s="14">
        <v>211000</v>
      </c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t="s">
        <v>50</v>
      </c>
      <c r="V31" s="14">
        <v>144200</v>
      </c>
      <c r="W31" s="14">
        <v>138400</v>
      </c>
      <c r="X31" s="14">
        <v>135500</v>
      </c>
      <c r="Y31" s="14">
        <v>132700</v>
      </c>
      <c r="Z31" s="14">
        <v>129800</v>
      </c>
      <c r="AA31" s="14"/>
      <c r="AD31" t="s">
        <v>50</v>
      </c>
      <c r="AF31" s="2">
        <v>195000</v>
      </c>
      <c r="AG31" s="2">
        <f>ROUND(AF31*0.95,-2)</f>
        <v>185300</v>
      </c>
      <c r="AH31" s="2">
        <f>ROUND(AF31*0.91,-2)</f>
        <v>177500</v>
      </c>
      <c r="AI31" s="2">
        <f>ROUND(AF31*0.89,-2)</f>
        <v>173600</v>
      </c>
      <c r="AJ31" s="2">
        <f>ROUND(AF31*0.87,-2)</f>
        <v>169700</v>
      </c>
      <c r="AK31" s="2">
        <f>ROUND(AF31*0.75,-2)</f>
        <v>146300</v>
      </c>
    </row>
    <row r="32" spans="1:37">
      <c r="A32" t="s">
        <v>51</v>
      </c>
      <c r="C32" s="14">
        <v>219000</v>
      </c>
      <c r="D32" s="14">
        <v>217000</v>
      </c>
      <c r="E32" s="14">
        <v>215000</v>
      </c>
      <c r="F32" s="14">
        <v>213000</v>
      </c>
      <c r="G32" s="14">
        <v>211000</v>
      </c>
      <c r="H32" s="14">
        <v>211000</v>
      </c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t="s">
        <v>51</v>
      </c>
      <c r="V32" s="14">
        <v>144200</v>
      </c>
      <c r="W32" s="14">
        <v>138400</v>
      </c>
      <c r="X32" s="14">
        <v>135500</v>
      </c>
      <c r="Y32" s="14">
        <v>132700</v>
      </c>
      <c r="Z32" s="14">
        <v>129800</v>
      </c>
      <c r="AA32" s="14"/>
      <c r="AD32" t="s">
        <v>51</v>
      </c>
      <c r="AF32" s="2">
        <v>195000</v>
      </c>
      <c r="AG32" s="2">
        <f>ROUND(AF32*0.95,-2)</f>
        <v>185300</v>
      </c>
      <c r="AH32" s="2">
        <f>ROUND(AF32*0.91,-2)</f>
        <v>177500</v>
      </c>
      <c r="AI32" s="2">
        <f>ROUND(AF32*0.89,-2)</f>
        <v>173600</v>
      </c>
      <c r="AJ32" s="2">
        <f>ROUND(AF32*0.87,-2)</f>
        <v>169700</v>
      </c>
      <c r="AK32" s="2">
        <f>ROUND(AF32*0.75,-2)</f>
        <v>146300</v>
      </c>
    </row>
    <row r="33" spans="1:37">
      <c r="A33" t="s">
        <v>52</v>
      </c>
      <c r="C33" s="14">
        <v>219000</v>
      </c>
      <c r="D33" s="14">
        <v>217000</v>
      </c>
      <c r="E33" s="14">
        <v>215000</v>
      </c>
      <c r="F33" s="14">
        <v>213000</v>
      </c>
      <c r="G33" s="14">
        <v>211000</v>
      </c>
      <c r="H33" s="14">
        <v>211000</v>
      </c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t="s">
        <v>52</v>
      </c>
      <c r="V33" s="14">
        <v>144200</v>
      </c>
      <c r="W33" s="14">
        <v>138400</v>
      </c>
      <c r="X33" s="14">
        <v>135500</v>
      </c>
      <c r="Y33" s="14">
        <v>132700</v>
      </c>
      <c r="Z33" s="14">
        <v>129800</v>
      </c>
      <c r="AA33" s="14"/>
      <c r="AD33" t="s">
        <v>52</v>
      </c>
      <c r="AF33" s="2">
        <v>195000</v>
      </c>
      <c r="AG33" s="2">
        <f>ROUND(AF33*0.95,-2)</f>
        <v>185300</v>
      </c>
      <c r="AH33" s="2">
        <f>ROUND(AF33*0.91,-2)</f>
        <v>177500</v>
      </c>
      <c r="AI33" s="2">
        <f>ROUND(AF33*0.89,-2)</f>
        <v>173600</v>
      </c>
      <c r="AJ33" s="2">
        <f>ROUND(AF33*0.87,-2)</f>
        <v>169700</v>
      </c>
      <c r="AK33" s="2">
        <f>ROUND(AF33*0.75,-2)</f>
        <v>146300</v>
      </c>
    </row>
    <row r="34" spans="1:37">
      <c r="A34" t="s">
        <v>56</v>
      </c>
      <c r="C34" s="14">
        <v>273000</v>
      </c>
      <c r="D34" s="14">
        <v>271000</v>
      </c>
      <c r="E34" s="14">
        <v>269000</v>
      </c>
      <c r="F34" s="14">
        <v>267000</v>
      </c>
      <c r="G34" s="14">
        <v>265000</v>
      </c>
      <c r="H34" s="14">
        <v>265000</v>
      </c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t="s">
        <v>56</v>
      </c>
      <c r="V34" s="14">
        <v>196700</v>
      </c>
      <c r="W34" s="14">
        <v>188800</v>
      </c>
      <c r="X34" s="14">
        <v>184900</v>
      </c>
      <c r="Y34" s="14">
        <v>181000</v>
      </c>
      <c r="Z34" s="14">
        <v>177000</v>
      </c>
      <c r="AA34" s="14"/>
      <c r="AD34" t="s">
        <v>56</v>
      </c>
      <c r="AF34" s="1" t="s">
        <v>63</v>
      </c>
      <c r="AG34" s="1" t="s">
        <v>63</v>
      </c>
      <c r="AH34" s="1" t="s">
        <v>63</v>
      </c>
      <c r="AI34" s="1"/>
      <c r="AJ34" s="1" t="s">
        <v>63</v>
      </c>
    </row>
    <row r="35" spans="1:37">
      <c r="A35" t="s">
        <v>53</v>
      </c>
      <c r="C35" s="14">
        <v>273000</v>
      </c>
      <c r="D35" s="14">
        <v>271000</v>
      </c>
      <c r="E35" s="14">
        <v>269000</v>
      </c>
      <c r="F35" s="14">
        <v>267000</v>
      </c>
      <c r="G35" s="14">
        <v>265000</v>
      </c>
      <c r="H35" s="14">
        <v>265000</v>
      </c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t="s">
        <v>53</v>
      </c>
      <c r="V35" s="14">
        <v>196700</v>
      </c>
      <c r="W35" s="14">
        <v>188800</v>
      </c>
      <c r="X35" s="14">
        <v>184900</v>
      </c>
      <c r="Y35" s="14">
        <v>181000</v>
      </c>
      <c r="Z35" s="14">
        <v>177000</v>
      </c>
      <c r="AA35" s="14"/>
      <c r="AD35" t="s">
        <v>53</v>
      </c>
      <c r="AF35" s="1" t="s">
        <v>63</v>
      </c>
      <c r="AG35" s="1" t="s">
        <v>63</v>
      </c>
      <c r="AH35" s="1" t="s">
        <v>63</v>
      </c>
      <c r="AI35" s="1"/>
      <c r="AJ35" s="1" t="s">
        <v>63</v>
      </c>
    </row>
    <row r="36" spans="1:37">
      <c r="A36" t="s">
        <v>54</v>
      </c>
      <c r="C36" s="14">
        <v>273000</v>
      </c>
      <c r="D36" s="14">
        <v>271000</v>
      </c>
      <c r="E36" s="14">
        <v>269000</v>
      </c>
      <c r="F36" s="14">
        <v>267000</v>
      </c>
      <c r="G36" s="14">
        <v>265000</v>
      </c>
      <c r="H36" s="14">
        <v>265000</v>
      </c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t="s">
        <v>54</v>
      </c>
      <c r="V36" s="14">
        <v>262200</v>
      </c>
      <c r="W36" s="14">
        <v>251700</v>
      </c>
      <c r="X36" s="14">
        <v>246500</v>
      </c>
      <c r="Y36" s="14">
        <v>241200</v>
      </c>
      <c r="Z36" s="14">
        <v>236000</v>
      </c>
      <c r="AA36" s="14"/>
      <c r="AD36" t="s">
        <v>54</v>
      </c>
      <c r="AF36" s="1" t="s">
        <v>63</v>
      </c>
      <c r="AG36" s="1" t="s">
        <v>63</v>
      </c>
      <c r="AH36" s="1" t="s">
        <v>63</v>
      </c>
      <c r="AI36" s="1"/>
      <c r="AJ36" s="1" t="s">
        <v>63</v>
      </c>
    </row>
    <row r="37" spans="1:37">
      <c r="A37" t="s">
        <v>148</v>
      </c>
      <c r="C37" s="14">
        <v>473000</v>
      </c>
      <c r="D37" s="14">
        <f t="shared" ref="D37:H38" si="12">C37-2000</f>
        <v>471000</v>
      </c>
      <c r="E37" s="14">
        <f t="shared" si="12"/>
        <v>469000</v>
      </c>
      <c r="F37" s="14">
        <f t="shared" si="12"/>
        <v>467000</v>
      </c>
      <c r="G37" s="14">
        <f t="shared" si="12"/>
        <v>465000</v>
      </c>
      <c r="H37" s="14">
        <f t="shared" si="12"/>
        <v>463000</v>
      </c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V37" s="14"/>
      <c r="W37" s="14"/>
      <c r="X37" s="14"/>
      <c r="Y37" s="14"/>
      <c r="Z37" s="14"/>
      <c r="AA37" s="14"/>
      <c r="AF37" s="1"/>
      <c r="AG37" s="1"/>
      <c r="AH37" s="1"/>
      <c r="AI37" s="1"/>
      <c r="AJ37" s="1"/>
    </row>
    <row r="38" spans="1:37">
      <c r="A38" t="s">
        <v>55</v>
      </c>
      <c r="C38" s="14">
        <v>473000</v>
      </c>
      <c r="D38" s="14">
        <f t="shared" si="12"/>
        <v>471000</v>
      </c>
      <c r="E38" s="14">
        <f t="shared" si="12"/>
        <v>469000</v>
      </c>
      <c r="F38" s="14">
        <f t="shared" si="12"/>
        <v>467000</v>
      </c>
      <c r="G38" s="14">
        <f t="shared" si="12"/>
        <v>465000</v>
      </c>
      <c r="H38" s="14">
        <f t="shared" si="12"/>
        <v>463000</v>
      </c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t="s">
        <v>55</v>
      </c>
      <c r="V38" s="14"/>
      <c r="W38" s="14"/>
      <c r="X38" s="14"/>
      <c r="Y38" s="14"/>
      <c r="Z38" s="14"/>
      <c r="AA38" s="14"/>
      <c r="AD38" t="s">
        <v>55</v>
      </c>
      <c r="AF38" s="1" t="s">
        <v>63</v>
      </c>
      <c r="AG38" s="1" t="s">
        <v>63</v>
      </c>
      <c r="AH38" s="1" t="s">
        <v>63</v>
      </c>
      <c r="AI38" s="1"/>
      <c r="AJ38" s="1" t="s">
        <v>63</v>
      </c>
    </row>
    <row r="39" spans="1:37">
      <c r="A39" t="s">
        <v>60</v>
      </c>
      <c r="C39" s="14">
        <v>473000</v>
      </c>
      <c r="D39" s="14">
        <f t="shared" ref="D39:H39" si="13">C39-2000</f>
        <v>471000</v>
      </c>
      <c r="E39" s="14">
        <f t="shared" si="13"/>
        <v>469000</v>
      </c>
      <c r="F39" s="14">
        <f t="shared" si="13"/>
        <v>467000</v>
      </c>
      <c r="G39" s="14">
        <f t="shared" si="13"/>
        <v>465000</v>
      </c>
      <c r="H39" s="14">
        <f t="shared" si="13"/>
        <v>463000</v>
      </c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t="s">
        <v>60</v>
      </c>
      <c r="V39" s="14"/>
      <c r="W39" s="14"/>
      <c r="X39" s="14"/>
      <c r="Y39" s="14"/>
      <c r="Z39" s="14"/>
      <c r="AA39" s="14"/>
      <c r="AD39" t="s">
        <v>60</v>
      </c>
      <c r="AF39" s="1" t="s">
        <v>63</v>
      </c>
      <c r="AG39" s="1" t="s">
        <v>63</v>
      </c>
      <c r="AH39" s="1" t="s">
        <v>63</v>
      </c>
      <c r="AI39" s="1"/>
      <c r="AJ39" s="1" t="s">
        <v>63</v>
      </c>
    </row>
    <row r="40" spans="1:37">
      <c r="A40" t="s">
        <v>57</v>
      </c>
      <c r="C40" s="14">
        <v>473000</v>
      </c>
      <c r="D40" s="14">
        <f t="shared" ref="D40:H40" si="14">C40-2000</f>
        <v>471000</v>
      </c>
      <c r="E40" s="14">
        <f t="shared" si="14"/>
        <v>469000</v>
      </c>
      <c r="F40" s="14">
        <f t="shared" si="14"/>
        <v>467000</v>
      </c>
      <c r="G40" s="14">
        <f t="shared" si="14"/>
        <v>465000</v>
      </c>
      <c r="H40" s="14">
        <f t="shared" si="14"/>
        <v>463000</v>
      </c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t="s">
        <v>57</v>
      </c>
      <c r="V40" s="14"/>
      <c r="W40" s="14"/>
      <c r="X40" s="14"/>
      <c r="Y40" s="14"/>
      <c r="Z40" s="14"/>
      <c r="AA40" s="14"/>
      <c r="AD40" t="s">
        <v>57</v>
      </c>
      <c r="AF40" s="1" t="s">
        <v>63</v>
      </c>
      <c r="AG40" s="1" t="s">
        <v>63</v>
      </c>
      <c r="AH40" s="1" t="s">
        <v>63</v>
      </c>
      <c r="AI40" s="1"/>
      <c r="AJ40" s="1" t="s">
        <v>63</v>
      </c>
    </row>
    <row r="41" spans="1:37">
      <c r="A41" t="s">
        <v>62</v>
      </c>
      <c r="C41" s="14">
        <v>550000</v>
      </c>
      <c r="D41" s="14">
        <f t="shared" ref="D41:H43" si="15">C41-2000</f>
        <v>548000</v>
      </c>
      <c r="E41" s="14">
        <f t="shared" si="15"/>
        <v>546000</v>
      </c>
      <c r="F41" s="14">
        <f t="shared" si="15"/>
        <v>544000</v>
      </c>
      <c r="G41" s="14">
        <f t="shared" si="15"/>
        <v>542000</v>
      </c>
      <c r="H41" s="14">
        <f t="shared" si="15"/>
        <v>540000</v>
      </c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t="s">
        <v>62</v>
      </c>
      <c r="V41" s="14"/>
      <c r="W41" s="14"/>
      <c r="X41" s="14"/>
      <c r="Y41" s="14"/>
      <c r="Z41" s="14"/>
      <c r="AA41" s="14"/>
      <c r="AD41" t="s">
        <v>62</v>
      </c>
      <c r="AF41" s="1" t="s">
        <v>63</v>
      </c>
      <c r="AG41" s="1" t="s">
        <v>63</v>
      </c>
      <c r="AH41" s="1" t="s">
        <v>63</v>
      </c>
      <c r="AI41" s="1"/>
      <c r="AJ41" s="1" t="s">
        <v>63</v>
      </c>
    </row>
    <row r="42" spans="1:37">
      <c r="A42" t="s">
        <v>128</v>
      </c>
      <c r="C42" s="14">
        <v>550000</v>
      </c>
      <c r="D42" s="14">
        <f t="shared" si="15"/>
        <v>548000</v>
      </c>
      <c r="E42" s="14">
        <f t="shared" si="15"/>
        <v>546000</v>
      </c>
      <c r="F42" s="14">
        <f t="shared" si="15"/>
        <v>544000</v>
      </c>
      <c r="G42" s="14">
        <f t="shared" si="15"/>
        <v>542000</v>
      </c>
      <c r="H42" s="14">
        <f t="shared" si="15"/>
        <v>540000</v>
      </c>
      <c r="T42" t="s">
        <v>127</v>
      </c>
    </row>
    <row r="43" spans="1:37">
      <c r="A43" t="s">
        <v>185</v>
      </c>
      <c r="C43" s="14">
        <v>550000</v>
      </c>
      <c r="D43" s="14">
        <f t="shared" si="15"/>
        <v>548000</v>
      </c>
      <c r="E43" s="14">
        <f t="shared" si="15"/>
        <v>546000</v>
      </c>
      <c r="F43" s="14">
        <f t="shared" si="15"/>
        <v>544000</v>
      </c>
      <c r="G43" s="14">
        <f t="shared" si="15"/>
        <v>542000</v>
      </c>
      <c r="H43" s="14">
        <f t="shared" si="15"/>
        <v>540000</v>
      </c>
      <c r="T43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3"/>
  <sheetViews>
    <sheetView topLeftCell="A25" workbookViewId="0">
      <selection activeCell="B30" sqref="B30"/>
    </sheetView>
  </sheetViews>
  <sheetFormatPr defaultRowHeight="15"/>
  <cols>
    <col min="2" max="2" width="9" customWidth="1"/>
    <col min="3" max="3" width="10.28515625" customWidth="1"/>
    <col min="4" max="4" width="10.7109375" customWidth="1"/>
    <col min="5" max="6" width="10.42578125" customWidth="1"/>
    <col min="7" max="9" width="10.7109375" customWidth="1"/>
    <col min="10" max="10" width="10.5703125" customWidth="1"/>
    <col min="11" max="22" width="10.7109375" customWidth="1"/>
  </cols>
  <sheetData>
    <row r="1" spans="1:30">
      <c r="A1" t="s">
        <v>35</v>
      </c>
    </row>
    <row r="2" spans="1:30">
      <c r="C2" s="1" t="s">
        <v>61</v>
      </c>
      <c r="D2" s="1" t="s">
        <v>22</v>
      </c>
      <c r="E2" s="1" t="s">
        <v>23</v>
      </c>
      <c r="F2" s="1" t="s">
        <v>24</v>
      </c>
      <c r="G2" s="1" t="s">
        <v>59</v>
      </c>
      <c r="H2" s="1"/>
      <c r="I2" s="1"/>
      <c r="J2" s="1"/>
      <c r="K2" s="1"/>
      <c r="L2" s="1"/>
      <c r="M2" s="1"/>
      <c r="N2" s="1"/>
      <c r="Q2" s="1" t="s">
        <v>61</v>
      </c>
      <c r="R2" s="1" t="s">
        <v>22</v>
      </c>
      <c r="S2" s="1" t="s">
        <v>23</v>
      </c>
      <c r="T2" s="1" t="s">
        <v>24</v>
      </c>
      <c r="U2" s="1" t="s">
        <v>59</v>
      </c>
      <c r="V2" s="1"/>
    </row>
    <row r="3" spans="1:30">
      <c r="C3" s="1" t="s">
        <v>58</v>
      </c>
      <c r="D3" s="1" t="s">
        <v>27</v>
      </c>
      <c r="E3" s="1" t="s">
        <v>42</v>
      </c>
      <c r="F3" s="1" t="s">
        <v>25</v>
      </c>
      <c r="G3" s="1" t="s">
        <v>26</v>
      </c>
      <c r="H3" s="1"/>
      <c r="I3" s="1"/>
      <c r="J3" s="1"/>
      <c r="K3" s="1"/>
      <c r="L3" s="1"/>
      <c r="M3" s="1"/>
      <c r="N3" s="1"/>
      <c r="Q3" s="1" t="s">
        <v>58</v>
      </c>
      <c r="R3" s="1" t="s">
        <v>27</v>
      </c>
      <c r="S3" s="1" t="s">
        <v>42</v>
      </c>
      <c r="T3" s="1" t="s">
        <v>25</v>
      </c>
      <c r="U3" s="1" t="s">
        <v>26</v>
      </c>
      <c r="V3" s="1"/>
    </row>
    <row r="4" spans="1:30">
      <c r="C4" s="9">
        <v>0</v>
      </c>
      <c r="D4" s="9">
        <v>0.05</v>
      </c>
      <c r="E4" s="9">
        <v>0.1</v>
      </c>
      <c r="F4" s="9">
        <v>0.15</v>
      </c>
      <c r="G4" s="9">
        <v>0.2</v>
      </c>
      <c r="H4" s="9">
        <v>0.25</v>
      </c>
      <c r="I4" s="9"/>
      <c r="J4" s="112"/>
      <c r="K4" s="112"/>
      <c r="L4" s="112"/>
      <c r="M4" s="112"/>
      <c r="N4" s="9"/>
      <c r="Q4" s="9">
        <v>0</v>
      </c>
      <c r="R4" s="9">
        <v>0.08</v>
      </c>
      <c r="S4" s="9">
        <v>0.12</v>
      </c>
      <c r="T4" s="9">
        <v>0.16</v>
      </c>
      <c r="U4" s="9">
        <v>0.2</v>
      </c>
      <c r="V4" s="9"/>
      <c r="Z4" s="9">
        <v>0</v>
      </c>
      <c r="AA4" s="9">
        <v>0.05</v>
      </c>
      <c r="AB4" s="9">
        <v>0.1</v>
      </c>
      <c r="AC4" s="9">
        <v>0.15</v>
      </c>
      <c r="AD4" s="9">
        <v>0.2</v>
      </c>
    </row>
    <row r="5" spans="1:30">
      <c r="A5" t="s">
        <v>28</v>
      </c>
      <c r="B5" t="s">
        <v>30</v>
      </c>
      <c r="C5" s="7">
        <v>285000</v>
      </c>
      <c r="D5" s="7">
        <f t="shared" ref="D5" si="0">ROUND(C5*0.95,-2)</f>
        <v>270800</v>
      </c>
      <c r="E5" s="7">
        <f t="shared" ref="E5" si="1">ROUND(C5*0.9,-2)</f>
        <v>256500</v>
      </c>
      <c r="F5" s="7">
        <f t="shared" ref="F5" si="2">ROUND(C5*0.85,-2)</f>
        <v>242300</v>
      </c>
      <c r="G5" s="7">
        <f t="shared" ref="G5" si="3">ROUND(C5*0.8,-2)</f>
        <v>228000</v>
      </c>
      <c r="H5" s="7">
        <f t="shared" ref="H5" si="4">ROUND(C5*0.75,-2)</f>
        <v>213800</v>
      </c>
      <c r="I5" s="7"/>
      <c r="J5" s="113"/>
      <c r="K5" s="113"/>
      <c r="L5" s="113"/>
      <c r="M5" s="113"/>
      <c r="N5" s="7"/>
      <c r="O5" t="s">
        <v>28</v>
      </c>
      <c r="P5" t="s">
        <v>30</v>
      </c>
      <c r="Q5" s="7">
        <v>303000</v>
      </c>
      <c r="R5" s="7">
        <v>279000</v>
      </c>
      <c r="S5" s="7">
        <v>267000</v>
      </c>
      <c r="T5" s="7">
        <v>255000</v>
      </c>
      <c r="U5" s="7">
        <v>242000</v>
      </c>
      <c r="V5" s="7"/>
      <c r="X5" t="s">
        <v>28</v>
      </c>
      <c r="Y5" t="s">
        <v>30</v>
      </c>
      <c r="Z5" s="7">
        <v>295000</v>
      </c>
      <c r="AA5" s="7">
        <f>ROUND(Z5*0.95,-3)</f>
        <v>280000</v>
      </c>
      <c r="AB5" s="7">
        <f>ROUND(Z5*0.9,-3)</f>
        <v>266000</v>
      </c>
      <c r="AC5" s="7">
        <f>ROUND(Z5*0.85,-3)</f>
        <v>251000</v>
      </c>
      <c r="AD5" s="7">
        <f>ROUND(Z5*0.8,-3)</f>
        <v>236000</v>
      </c>
    </row>
    <row r="6" spans="1:30">
      <c r="A6" t="s">
        <v>5</v>
      </c>
      <c r="B6" t="s">
        <v>30</v>
      </c>
      <c r="C6" s="7">
        <v>285000</v>
      </c>
      <c r="D6" s="7">
        <f t="shared" ref="D6:D7" si="5">ROUND(C6*0.95,-2)</f>
        <v>270800</v>
      </c>
      <c r="E6" s="7">
        <f t="shared" ref="E6:E7" si="6">ROUND(C6*0.9,-2)</f>
        <v>256500</v>
      </c>
      <c r="F6" s="7">
        <f t="shared" ref="F6:F7" si="7">ROUND(C6*0.85,-2)</f>
        <v>242300</v>
      </c>
      <c r="G6" s="7">
        <f t="shared" ref="G6:G7" si="8">ROUND(C6*0.8,-2)</f>
        <v>228000</v>
      </c>
      <c r="H6" s="7">
        <f t="shared" ref="H6:H7" si="9">ROUND(C6*0.75,-2)</f>
        <v>213800</v>
      </c>
      <c r="I6" s="7"/>
      <c r="J6" s="113"/>
      <c r="K6" s="114"/>
      <c r="L6" s="115"/>
      <c r="M6" s="114"/>
      <c r="N6" s="7"/>
      <c r="O6" t="s">
        <v>5</v>
      </c>
      <c r="P6" t="s">
        <v>30</v>
      </c>
      <c r="Q6" s="7">
        <v>303000</v>
      </c>
      <c r="R6" s="7">
        <v>279000</v>
      </c>
      <c r="S6" s="7">
        <v>267000</v>
      </c>
      <c r="T6" s="7">
        <v>255000</v>
      </c>
      <c r="U6" s="7">
        <v>242000</v>
      </c>
      <c r="V6" s="7"/>
      <c r="X6" t="s">
        <v>5</v>
      </c>
      <c r="Y6" t="s">
        <v>30</v>
      </c>
      <c r="Z6" s="7">
        <v>295000</v>
      </c>
      <c r="AA6" s="7">
        <f t="shared" ref="AA6:AA24" si="10">ROUND(Z6*0.95,-3)</f>
        <v>280000</v>
      </c>
      <c r="AB6" s="7">
        <f t="shared" ref="AB6:AB24" si="11">ROUND(Z6*0.9,-3)</f>
        <v>266000</v>
      </c>
      <c r="AC6" s="7">
        <f t="shared" ref="AC6:AC24" si="12">ROUND(Z6*0.85,-3)</f>
        <v>251000</v>
      </c>
      <c r="AD6" s="7">
        <f t="shared" ref="AD6:AD24" si="13">ROUND(Z6*0.8,-3)</f>
        <v>236000</v>
      </c>
    </row>
    <row r="7" spans="1:30">
      <c r="A7" t="s">
        <v>6</v>
      </c>
      <c r="B7" t="s">
        <v>30</v>
      </c>
      <c r="C7" s="7">
        <v>285000</v>
      </c>
      <c r="D7" s="7">
        <f t="shared" si="5"/>
        <v>270800</v>
      </c>
      <c r="E7" s="7">
        <f t="shared" si="6"/>
        <v>256500</v>
      </c>
      <c r="F7" s="7">
        <f t="shared" si="7"/>
        <v>242300</v>
      </c>
      <c r="G7" s="7">
        <f t="shared" si="8"/>
        <v>228000</v>
      </c>
      <c r="H7" s="7">
        <f t="shared" si="9"/>
        <v>213800</v>
      </c>
      <c r="I7" s="7"/>
      <c r="J7" s="113"/>
      <c r="K7" s="114"/>
      <c r="L7" s="115"/>
      <c r="M7" s="114"/>
      <c r="N7" s="7"/>
      <c r="O7" t="s">
        <v>6</v>
      </c>
      <c r="P7" t="s">
        <v>30</v>
      </c>
      <c r="Q7" s="7">
        <v>303000</v>
      </c>
      <c r="R7" s="7">
        <v>279000</v>
      </c>
      <c r="S7" s="7">
        <v>267000</v>
      </c>
      <c r="T7" s="7">
        <v>255000</v>
      </c>
      <c r="U7" s="7">
        <v>242000</v>
      </c>
      <c r="V7" s="7"/>
      <c r="X7" t="s">
        <v>6</v>
      </c>
      <c r="Y7" t="s">
        <v>30</v>
      </c>
      <c r="Z7" s="7">
        <v>295000</v>
      </c>
      <c r="AA7" s="7">
        <f t="shared" si="10"/>
        <v>280000</v>
      </c>
      <c r="AB7" s="7">
        <f t="shared" si="11"/>
        <v>266000</v>
      </c>
      <c r="AC7" s="7">
        <f t="shared" si="12"/>
        <v>251000</v>
      </c>
      <c r="AD7" s="7">
        <f t="shared" si="13"/>
        <v>236000</v>
      </c>
    </row>
    <row r="8" spans="1:30">
      <c r="A8" t="s">
        <v>7</v>
      </c>
      <c r="B8" t="s">
        <v>30</v>
      </c>
      <c r="C8" s="7">
        <v>285000</v>
      </c>
      <c r="D8" s="7">
        <f>ROUND(C8*0.95,-2)</f>
        <v>270800</v>
      </c>
      <c r="E8" s="7">
        <f>ROUND(C8*0.9,-2)</f>
        <v>256500</v>
      </c>
      <c r="F8" s="7">
        <f>ROUND(C8*0.85,-2)</f>
        <v>242300</v>
      </c>
      <c r="G8" s="7">
        <f>ROUND(C8*0.8,-2)</f>
        <v>228000</v>
      </c>
      <c r="H8" s="7">
        <f>ROUND(C8*0.75,-2)</f>
        <v>213800</v>
      </c>
      <c r="I8" s="7"/>
      <c r="J8" s="113"/>
      <c r="K8" s="114"/>
      <c r="L8" s="110"/>
      <c r="M8" s="111"/>
      <c r="N8" s="7"/>
      <c r="O8" t="s">
        <v>7</v>
      </c>
      <c r="P8" t="s">
        <v>1</v>
      </c>
      <c r="Q8" s="7">
        <v>321000</v>
      </c>
      <c r="R8" s="7">
        <v>295000</v>
      </c>
      <c r="S8" s="7">
        <v>282000</v>
      </c>
      <c r="T8" s="7">
        <v>270000</v>
      </c>
      <c r="U8" s="7">
        <v>257000</v>
      </c>
      <c r="V8" s="7"/>
      <c r="X8" t="s">
        <v>7</v>
      </c>
      <c r="Y8" t="s">
        <v>1</v>
      </c>
      <c r="Z8" s="7">
        <v>315000</v>
      </c>
      <c r="AA8" s="7">
        <f t="shared" si="10"/>
        <v>299000</v>
      </c>
      <c r="AB8" s="7">
        <f t="shared" si="11"/>
        <v>284000</v>
      </c>
      <c r="AC8" s="7">
        <f t="shared" si="12"/>
        <v>268000</v>
      </c>
      <c r="AD8" s="7">
        <f t="shared" si="13"/>
        <v>252000</v>
      </c>
    </row>
    <row r="9" spans="1:30">
      <c r="A9" t="s">
        <v>8</v>
      </c>
      <c r="B9" t="s">
        <v>30</v>
      </c>
      <c r="C9" s="7">
        <v>285000</v>
      </c>
      <c r="D9" s="7">
        <f t="shared" ref="D9:D42" si="14">ROUND(C9*0.95,-2)</f>
        <v>270800</v>
      </c>
      <c r="E9" s="7">
        <f t="shared" ref="E9:E14" si="15">ROUND(C9*0.9,-2)</f>
        <v>256500</v>
      </c>
      <c r="F9" s="7">
        <f t="shared" ref="F9:F14" si="16">ROUND(C9*0.85,-2)</f>
        <v>242300</v>
      </c>
      <c r="G9" s="7">
        <f t="shared" ref="G9:G14" si="17">ROUND(C9*0.8,-2)</f>
        <v>228000</v>
      </c>
      <c r="H9" s="7">
        <f t="shared" ref="H9:H14" si="18">ROUND(C9*0.75,-2)</f>
        <v>213800</v>
      </c>
      <c r="I9" s="7"/>
      <c r="J9" s="113"/>
      <c r="K9" s="114"/>
      <c r="L9" s="115"/>
      <c r="M9" s="111"/>
      <c r="N9" s="7"/>
      <c r="O9" t="s">
        <v>8</v>
      </c>
      <c r="P9" t="s">
        <v>1</v>
      </c>
      <c r="Q9" s="7">
        <v>321000</v>
      </c>
      <c r="R9" s="7">
        <v>295000</v>
      </c>
      <c r="S9" s="7">
        <v>282000</v>
      </c>
      <c r="T9" s="7">
        <v>270000</v>
      </c>
      <c r="U9" s="7">
        <v>257000</v>
      </c>
      <c r="V9" s="7"/>
      <c r="X9" t="s">
        <v>8</v>
      </c>
      <c r="Y9" t="s">
        <v>1</v>
      </c>
      <c r="Z9" s="7">
        <v>315000</v>
      </c>
      <c r="AA9" s="7">
        <f t="shared" si="10"/>
        <v>299000</v>
      </c>
      <c r="AB9" s="7">
        <f t="shared" si="11"/>
        <v>284000</v>
      </c>
      <c r="AC9" s="7">
        <f t="shared" si="12"/>
        <v>268000</v>
      </c>
      <c r="AD9" s="7">
        <f t="shared" si="13"/>
        <v>252000</v>
      </c>
    </row>
    <row r="10" spans="1:30">
      <c r="A10" t="s">
        <v>9</v>
      </c>
      <c r="B10" t="s">
        <v>30</v>
      </c>
      <c r="C10" s="7">
        <v>285000</v>
      </c>
      <c r="D10" s="7">
        <f t="shared" ref="D10" si="19">ROUND(C10*0.95,-2)</f>
        <v>270800</v>
      </c>
      <c r="E10" s="7">
        <f t="shared" ref="E10" si="20">ROUND(C10*0.9,-2)</f>
        <v>256500</v>
      </c>
      <c r="F10" s="7">
        <f t="shared" ref="F10" si="21">ROUND(C10*0.85,-2)</f>
        <v>242300</v>
      </c>
      <c r="G10" s="7">
        <f t="shared" ref="G10" si="22">ROUND(C10*0.8,-2)</f>
        <v>228000</v>
      </c>
      <c r="H10" s="7">
        <f t="shared" ref="H10" si="23">ROUND(C10*0.75,-2)</f>
        <v>213800</v>
      </c>
      <c r="I10" s="7"/>
      <c r="J10" s="113"/>
      <c r="K10" s="114"/>
      <c r="L10" s="115"/>
      <c r="M10" s="111"/>
      <c r="N10" s="7"/>
      <c r="O10" t="s">
        <v>9</v>
      </c>
      <c r="P10" t="s">
        <v>1</v>
      </c>
      <c r="Q10" s="7">
        <v>321000</v>
      </c>
      <c r="R10" s="7">
        <v>295000</v>
      </c>
      <c r="S10" s="7">
        <v>282000</v>
      </c>
      <c r="T10" s="7">
        <v>270000</v>
      </c>
      <c r="U10" s="7">
        <v>257000</v>
      </c>
      <c r="V10" s="7"/>
      <c r="X10" t="s">
        <v>9</v>
      </c>
      <c r="Y10" t="s">
        <v>1</v>
      </c>
      <c r="Z10" s="7">
        <v>315000</v>
      </c>
      <c r="AA10" s="7">
        <f t="shared" si="10"/>
        <v>299000</v>
      </c>
      <c r="AB10" s="7">
        <f t="shared" si="11"/>
        <v>284000</v>
      </c>
      <c r="AC10" s="7">
        <f t="shared" si="12"/>
        <v>268000</v>
      </c>
      <c r="AD10" s="7">
        <f t="shared" si="13"/>
        <v>252000</v>
      </c>
    </row>
    <row r="11" spans="1:30">
      <c r="A11" t="s">
        <v>10</v>
      </c>
      <c r="B11" t="s">
        <v>30</v>
      </c>
      <c r="C11" s="7">
        <v>285000</v>
      </c>
      <c r="D11" s="7">
        <f t="shared" ref="D11" si="24">ROUND(C11*0.95,-2)</f>
        <v>270800</v>
      </c>
      <c r="E11" s="7">
        <f t="shared" ref="E11" si="25">ROUND(C11*0.9,-2)</f>
        <v>256500</v>
      </c>
      <c r="F11" s="7">
        <f t="shared" ref="F11" si="26">ROUND(C11*0.85,-2)</f>
        <v>242300</v>
      </c>
      <c r="G11" s="7">
        <f t="shared" ref="G11" si="27">ROUND(C11*0.8,-2)</f>
        <v>228000</v>
      </c>
      <c r="H11" s="7">
        <f t="shared" ref="H11" si="28">ROUND(C11*0.75,-2)</f>
        <v>213800</v>
      </c>
      <c r="I11" s="7"/>
      <c r="J11" s="113"/>
      <c r="K11" s="114"/>
      <c r="L11" s="115"/>
      <c r="M11" s="111"/>
      <c r="N11" s="7"/>
      <c r="O11" t="s">
        <v>10</v>
      </c>
      <c r="P11" t="s">
        <v>1</v>
      </c>
      <c r="Q11" s="7">
        <v>321000</v>
      </c>
      <c r="R11" s="7">
        <v>295000</v>
      </c>
      <c r="S11" s="7">
        <v>282000</v>
      </c>
      <c r="T11" s="7">
        <v>270000</v>
      </c>
      <c r="U11" s="7">
        <v>257000</v>
      </c>
      <c r="V11" s="7"/>
      <c r="X11" t="s">
        <v>10</v>
      </c>
      <c r="Y11" t="s">
        <v>1</v>
      </c>
      <c r="Z11" s="7">
        <v>315000</v>
      </c>
      <c r="AA11" s="7">
        <f t="shared" si="10"/>
        <v>299000</v>
      </c>
      <c r="AB11" s="7">
        <f t="shared" si="11"/>
        <v>284000</v>
      </c>
      <c r="AC11" s="7">
        <f t="shared" si="12"/>
        <v>268000</v>
      </c>
      <c r="AD11" s="7">
        <f t="shared" si="13"/>
        <v>252000</v>
      </c>
    </row>
    <row r="12" spans="1:30">
      <c r="A12" t="s">
        <v>11</v>
      </c>
      <c r="B12" t="s">
        <v>30</v>
      </c>
      <c r="C12" s="7">
        <v>285000</v>
      </c>
      <c r="D12" s="7">
        <f t="shared" si="14"/>
        <v>270800</v>
      </c>
      <c r="E12" s="7">
        <f t="shared" si="15"/>
        <v>256500</v>
      </c>
      <c r="F12" s="7">
        <f t="shared" si="16"/>
        <v>242300</v>
      </c>
      <c r="G12" s="7">
        <f t="shared" si="17"/>
        <v>228000</v>
      </c>
      <c r="H12" s="7">
        <f t="shared" si="18"/>
        <v>213800</v>
      </c>
      <c r="I12" s="7"/>
      <c r="J12" s="113"/>
      <c r="K12" s="113"/>
      <c r="L12" s="113"/>
      <c r="M12" s="113"/>
      <c r="N12" s="7"/>
      <c r="O12" t="s">
        <v>11</v>
      </c>
      <c r="P12" t="s">
        <v>1</v>
      </c>
      <c r="Q12" s="7">
        <v>321000</v>
      </c>
      <c r="R12" s="7">
        <v>295000</v>
      </c>
      <c r="S12" s="7">
        <v>282000</v>
      </c>
      <c r="T12" s="7">
        <v>270000</v>
      </c>
      <c r="U12" s="7">
        <v>257000</v>
      </c>
      <c r="V12" s="7"/>
      <c r="X12" t="s">
        <v>11</v>
      </c>
      <c r="Y12" t="s">
        <v>1</v>
      </c>
      <c r="Z12" s="7">
        <v>315000</v>
      </c>
      <c r="AA12" s="7">
        <f t="shared" si="10"/>
        <v>299000</v>
      </c>
      <c r="AB12" s="7">
        <f t="shared" si="11"/>
        <v>284000</v>
      </c>
      <c r="AC12" s="7">
        <f t="shared" si="12"/>
        <v>268000</v>
      </c>
      <c r="AD12" s="7">
        <f t="shared" si="13"/>
        <v>252000</v>
      </c>
    </row>
    <row r="13" spans="1:30">
      <c r="A13" t="s">
        <v>12</v>
      </c>
      <c r="B13" t="s">
        <v>1</v>
      </c>
      <c r="C13" s="7">
        <v>320000</v>
      </c>
      <c r="D13" s="7">
        <f t="shared" si="14"/>
        <v>304000</v>
      </c>
      <c r="E13" s="7">
        <f t="shared" si="15"/>
        <v>288000</v>
      </c>
      <c r="F13" s="7">
        <f t="shared" si="16"/>
        <v>272000</v>
      </c>
      <c r="G13" s="7">
        <f t="shared" si="17"/>
        <v>256000</v>
      </c>
      <c r="H13" s="7">
        <f t="shared" si="18"/>
        <v>240000</v>
      </c>
      <c r="I13" s="7"/>
      <c r="J13" s="113"/>
      <c r="K13" s="113"/>
      <c r="L13" s="113"/>
      <c r="M13" s="113"/>
      <c r="N13" s="7"/>
      <c r="O13" t="s">
        <v>12</v>
      </c>
      <c r="P13" t="s">
        <v>1</v>
      </c>
      <c r="Q13" s="7">
        <v>321000</v>
      </c>
      <c r="R13" s="7">
        <v>295000</v>
      </c>
      <c r="S13" s="7">
        <v>282000</v>
      </c>
      <c r="T13" s="7">
        <v>270000</v>
      </c>
      <c r="U13" s="7">
        <v>257000</v>
      </c>
      <c r="V13" s="7"/>
      <c r="X13" t="s">
        <v>12</v>
      </c>
      <c r="Y13" t="s">
        <v>1</v>
      </c>
      <c r="Z13" s="7">
        <v>315000</v>
      </c>
      <c r="AA13" s="7">
        <f t="shared" si="10"/>
        <v>299000</v>
      </c>
      <c r="AB13" s="7">
        <f t="shared" si="11"/>
        <v>284000</v>
      </c>
      <c r="AC13" s="7">
        <f t="shared" si="12"/>
        <v>268000</v>
      </c>
      <c r="AD13" s="7">
        <f t="shared" si="13"/>
        <v>252000</v>
      </c>
    </row>
    <row r="14" spans="1:30">
      <c r="A14" t="s">
        <v>13</v>
      </c>
      <c r="B14" t="s">
        <v>1</v>
      </c>
      <c r="C14" s="7">
        <v>320000</v>
      </c>
      <c r="D14" s="7">
        <f t="shared" si="14"/>
        <v>304000</v>
      </c>
      <c r="E14" s="7">
        <f t="shared" si="15"/>
        <v>288000</v>
      </c>
      <c r="F14" s="7">
        <f t="shared" si="16"/>
        <v>272000</v>
      </c>
      <c r="G14" s="7">
        <f t="shared" si="17"/>
        <v>256000</v>
      </c>
      <c r="H14" s="7">
        <f t="shared" si="18"/>
        <v>240000</v>
      </c>
      <c r="I14" s="7"/>
      <c r="J14" s="113"/>
      <c r="K14" s="113"/>
      <c r="L14" s="113"/>
      <c r="M14" s="113"/>
      <c r="N14" s="7"/>
      <c r="O14" t="s">
        <v>13</v>
      </c>
      <c r="P14" t="s">
        <v>1</v>
      </c>
      <c r="Q14" s="7">
        <v>321000</v>
      </c>
      <c r="R14" s="7">
        <v>295000</v>
      </c>
      <c r="S14" s="7">
        <v>282000</v>
      </c>
      <c r="T14" s="7">
        <v>270000</v>
      </c>
      <c r="U14" s="7">
        <v>257000</v>
      </c>
      <c r="V14" s="7"/>
      <c r="X14" t="s">
        <v>13</v>
      </c>
      <c r="Y14" t="s">
        <v>1</v>
      </c>
      <c r="Z14" s="7">
        <v>315000</v>
      </c>
      <c r="AA14" s="7">
        <f t="shared" si="10"/>
        <v>299000</v>
      </c>
      <c r="AB14" s="7">
        <f t="shared" si="11"/>
        <v>284000</v>
      </c>
      <c r="AC14" s="7">
        <f t="shared" si="12"/>
        <v>268000</v>
      </c>
      <c r="AD14" s="7">
        <f t="shared" si="13"/>
        <v>252000</v>
      </c>
    </row>
    <row r="15" spans="1:30">
      <c r="A15" t="s">
        <v>14</v>
      </c>
      <c r="B15" t="s">
        <v>1</v>
      </c>
      <c r="C15" s="7">
        <v>330000</v>
      </c>
      <c r="D15" s="7">
        <f t="shared" si="14"/>
        <v>313500</v>
      </c>
      <c r="E15" s="7">
        <f t="shared" ref="E15" si="29">ROUND(C15*0.9,-2)</f>
        <v>297000</v>
      </c>
      <c r="F15" s="7">
        <f t="shared" ref="F15" si="30">ROUND(C15*0.85,-2)</f>
        <v>280500</v>
      </c>
      <c r="G15" s="7">
        <f t="shared" ref="G15" si="31">ROUND(C15*0.8,-2)</f>
        <v>264000</v>
      </c>
      <c r="H15" s="7">
        <f t="shared" ref="H15" si="32">ROUND(C15*0.75,-2)</f>
        <v>247500</v>
      </c>
      <c r="I15" s="7"/>
      <c r="J15" s="113"/>
      <c r="K15" s="113"/>
      <c r="L15" s="113"/>
      <c r="M15" s="113"/>
      <c r="N15" s="7"/>
      <c r="O15" t="s">
        <v>14</v>
      </c>
      <c r="P15" t="s">
        <v>31</v>
      </c>
      <c r="Q15" s="7">
        <v>339000</v>
      </c>
      <c r="R15" s="7">
        <v>312000</v>
      </c>
      <c r="S15" s="7">
        <v>298000</v>
      </c>
      <c r="T15" s="7">
        <v>285000</v>
      </c>
      <c r="U15" s="7">
        <v>271000</v>
      </c>
      <c r="V15" s="7"/>
      <c r="X15" t="s">
        <v>14</v>
      </c>
      <c r="Y15" t="s">
        <v>31</v>
      </c>
      <c r="Z15" s="7">
        <v>330000</v>
      </c>
      <c r="AA15" s="7">
        <f t="shared" si="10"/>
        <v>314000</v>
      </c>
      <c r="AB15" s="7">
        <f t="shared" si="11"/>
        <v>297000</v>
      </c>
      <c r="AC15" s="7">
        <f t="shared" si="12"/>
        <v>281000</v>
      </c>
      <c r="AD15" s="7">
        <f t="shared" si="13"/>
        <v>264000</v>
      </c>
    </row>
    <row r="16" spans="1:30">
      <c r="A16" t="s">
        <v>124</v>
      </c>
      <c r="B16" t="s">
        <v>1</v>
      </c>
      <c r="C16" s="7">
        <v>330000</v>
      </c>
      <c r="D16" s="7">
        <f t="shared" si="14"/>
        <v>313500</v>
      </c>
      <c r="E16" s="7">
        <f t="shared" ref="E16" si="33">ROUND(C16*0.9,-2)</f>
        <v>297000</v>
      </c>
      <c r="F16" s="7">
        <f t="shared" ref="F16" si="34">ROUND(C16*0.85,-2)</f>
        <v>280500</v>
      </c>
      <c r="G16" s="7">
        <f t="shared" ref="G16" si="35">ROUND(C16*0.8,-2)</f>
        <v>264000</v>
      </c>
      <c r="H16" s="7">
        <f t="shared" ref="H16" si="36">ROUND(C16*0.75,-2)</f>
        <v>247500</v>
      </c>
      <c r="I16" s="7"/>
      <c r="J16" s="113"/>
      <c r="K16" s="113"/>
      <c r="L16" s="113"/>
      <c r="M16" s="113"/>
      <c r="N16" s="7"/>
      <c r="O16" t="s">
        <v>124</v>
      </c>
      <c r="P16" t="s">
        <v>32</v>
      </c>
      <c r="Q16" s="7">
        <v>359000</v>
      </c>
      <c r="R16" s="7">
        <v>330000</v>
      </c>
      <c r="S16" s="7">
        <v>316000</v>
      </c>
      <c r="T16" s="7">
        <v>302000</v>
      </c>
      <c r="U16" s="7">
        <v>287000</v>
      </c>
      <c r="V16" s="7"/>
      <c r="Z16" s="7"/>
      <c r="AA16" s="7"/>
      <c r="AB16" s="7"/>
      <c r="AC16" s="7"/>
      <c r="AD16" s="7"/>
    </row>
    <row r="17" spans="1:30">
      <c r="A17" t="s">
        <v>15</v>
      </c>
      <c r="B17" t="s">
        <v>1</v>
      </c>
      <c r="C17" s="7">
        <v>330000</v>
      </c>
      <c r="D17" s="7">
        <f t="shared" si="14"/>
        <v>313500</v>
      </c>
      <c r="E17" s="7">
        <f t="shared" ref="E17:E19" si="37">ROUND(C17*0.9,-2)</f>
        <v>297000</v>
      </c>
      <c r="F17" s="7">
        <f t="shared" ref="F17:F19" si="38">ROUND(C17*0.85,-2)</f>
        <v>280500</v>
      </c>
      <c r="G17" s="7">
        <f t="shared" ref="G17:G19" si="39">ROUND(C17*0.8,-2)</f>
        <v>264000</v>
      </c>
      <c r="H17" s="7">
        <f t="shared" ref="H17:H19" si="40">ROUND(C17*0.75,-2)</f>
        <v>247500</v>
      </c>
      <c r="I17" s="7"/>
      <c r="J17" s="113"/>
      <c r="K17" s="113"/>
      <c r="L17" s="113"/>
      <c r="M17" s="113"/>
      <c r="N17" s="7"/>
      <c r="O17" t="s">
        <v>15</v>
      </c>
      <c r="P17" t="s">
        <v>32</v>
      </c>
      <c r="Q17" s="7">
        <v>359000</v>
      </c>
      <c r="R17" s="7">
        <v>330000</v>
      </c>
      <c r="S17" s="7">
        <v>316000</v>
      </c>
      <c r="T17" s="7">
        <v>302000</v>
      </c>
      <c r="U17" s="7">
        <v>287000</v>
      </c>
      <c r="V17" s="7"/>
      <c r="X17" t="s">
        <v>15</v>
      </c>
      <c r="Y17" t="s">
        <v>32</v>
      </c>
      <c r="Z17" s="7">
        <v>340000</v>
      </c>
      <c r="AA17" s="7">
        <f t="shared" si="10"/>
        <v>323000</v>
      </c>
      <c r="AB17" s="7">
        <f t="shared" si="11"/>
        <v>306000</v>
      </c>
      <c r="AC17" s="7">
        <f t="shared" si="12"/>
        <v>289000</v>
      </c>
      <c r="AD17" s="7">
        <f t="shared" si="13"/>
        <v>272000</v>
      </c>
    </row>
    <row r="18" spans="1:30">
      <c r="A18" t="s">
        <v>16</v>
      </c>
      <c r="B18" t="s">
        <v>31</v>
      </c>
      <c r="C18" s="7">
        <v>390000</v>
      </c>
      <c r="D18" s="7">
        <f t="shared" si="14"/>
        <v>370500</v>
      </c>
      <c r="E18" s="7">
        <f t="shared" si="37"/>
        <v>351000</v>
      </c>
      <c r="F18" s="7">
        <f t="shared" si="38"/>
        <v>331500</v>
      </c>
      <c r="G18" s="7">
        <f t="shared" si="39"/>
        <v>312000</v>
      </c>
      <c r="H18" s="7">
        <f t="shared" si="40"/>
        <v>292500</v>
      </c>
      <c r="I18" s="7"/>
      <c r="J18" s="113"/>
      <c r="K18" s="113"/>
      <c r="L18" s="113"/>
      <c r="M18" s="113"/>
      <c r="N18" s="7"/>
      <c r="O18" t="s">
        <v>16</v>
      </c>
      <c r="P18" t="s">
        <v>32</v>
      </c>
      <c r="Q18" s="7">
        <v>359000</v>
      </c>
      <c r="R18" s="7">
        <v>330000</v>
      </c>
      <c r="S18" s="7">
        <v>316000</v>
      </c>
      <c r="T18" s="7">
        <v>302000</v>
      </c>
      <c r="U18" s="7">
        <v>287000</v>
      </c>
      <c r="V18" s="7"/>
      <c r="X18" t="s">
        <v>16</v>
      </c>
      <c r="Y18" t="s">
        <v>32</v>
      </c>
      <c r="Z18" s="7">
        <v>340000</v>
      </c>
      <c r="AA18" s="7">
        <f t="shared" si="10"/>
        <v>323000</v>
      </c>
      <c r="AB18" s="7">
        <f t="shared" si="11"/>
        <v>306000</v>
      </c>
      <c r="AC18" s="7">
        <f t="shared" si="12"/>
        <v>289000</v>
      </c>
      <c r="AD18" s="7">
        <f t="shared" si="13"/>
        <v>272000</v>
      </c>
    </row>
    <row r="19" spans="1:30">
      <c r="A19" t="s">
        <v>17</v>
      </c>
      <c r="B19" t="s">
        <v>31</v>
      </c>
      <c r="C19" s="7">
        <v>390000</v>
      </c>
      <c r="D19" s="7">
        <f t="shared" si="14"/>
        <v>370500</v>
      </c>
      <c r="E19" s="7">
        <f t="shared" si="37"/>
        <v>351000</v>
      </c>
      <c r="F19" s="7">
        <f t="shared" si="38"/>
        <v>331500</v>
      </c>
      <c r="G19" s="7">
        <f t="shared" si="39"/>
        <v>312000</v>
      </c>
      <c r="H19" s="7">
        <f t="shared" si="40"/>
        <v>292500</v>
      </c>
      <c r="I19" s="7"/>
      <c r="J19" s="113"/>
      <c r="K19" s="113"/>
      <c r="L19" s="113"/>
      <c r="M19" s="113"/>
      <c r="N19" s="7"/>
      <c r="O19" t="s">
        <v>17</v>
      </c>
      <c r="P19" t="s">
        <v>32</v>
      </c>
      <c r="Q19" s="7">
        <v>359000</v>
      </c>
      <c r="R19" s="7">
        <v>330000</v>
      </c>
      <c r="S19" s="7">
        <v>316000</v>
      </c>
      <c r="T19" s="7">
        <v>302000</v>
      </c>
      <c r="U19" s="7">
        <v>287000</v>
      </c>
      <c r="V19" s="7"/>
      <c r="X19" t="s">
        <v>17</v>
      </c>
      <c r="Y19" t="s">
        <v>32</v>
      </c>
      <c r="Z19" s="7">
        <v>340000</v>
      </c>
      <c r="AA19" s="7">
        <f t="shared" si="10"/>
        <v>323000</v>
      </c>
      <c r="AB19" s="7">
        <f t="shared" si="11"/>
        <v>306000</v>
      </c>
      <c r="AC19" s="7">
        <f t="shared" si="12"/>
        <v>289000</v>
      </c>
      <c r="AD19" s="7">
        <f t="shared" si="13"/>
        <v>272000</v>
      </c>
    </row>
    <row r="20" spans="1:30">
      <c r="A20" t="s">
        <v>18</v>
      </c>
      <c r="B20" t="s">
        <v>31</v>
      </c>
      <c r="C20" s="7">
        <v>390000</v>
      </c>
      <c r="D20" s="7">
        <f t="shared" si="14"/>
        <v>370500</v>
      </c>
      <c r="E20" s="7">
        <f t="shared" ref="E20" si="41">ROUND(C20*0.9,-2)</f>
        <v>351000</v>
      </c>
      <c r="F20" s="7">
        <f t="shared" ref="F20" si="42">ROUND(C20*0.85,-2)</f>
        <v>331500</v>
      </c>
      <c r="G20" s="7">
        <f t="shared" ref="G20" si="43">ROUND(C20*0.8,-2)</f>
        <v>312000</v>
      </c>
      <c r="H20" s="7">
        <f t="shared" ref="H20" si="44">ROUND(C20*0.75,-2)</f>
        <v>292500</v>
      </c>
      <c r="I20" s="7"/>
      <c r="J20" s="113"/>
      <c r="K20" s="113"/>
      <c r="L20" s="113"/>
      <c r="M20" s="113"/>
      <c r="N20" s="7"/>
      <c r="O20" t="s">
        <v>18</v>
      </c>
      <c r="P20" t="s">
        <v>32</v>
      </c>
      <c r="Q20" s="7">
        <v>359000</v>
      </c>
      <c r="R20" s="7">
        <v>330000</v>
      </c>
      <c r="S20" s="7">
        <v>316000</v>
      </c>
      <c r="T20" s="7">
        <v>302000</v>
      </c>
      <c r="U20" s="7">
        <v>287000</v>
      </c>
      <c r="V20" s="7"/>
      <c r="X20" t="s">
        <v>18</v>
      </c>
      <c r="Y20" t="s">
        <v>32</v>
      </c>
      <c r="Z20" s="7">
        <v>340000</v>
      </c>
      <c r="AA20" s="7">
        <f t="shared" si="10"/>
        <v>323000</v>
      </c>
      <c r="AB20" s="7">
        <f t="shared" si="11"/>
        <v>306000</v>
      </c>
      <c r="AC20" s="7">
        <f t="shared" si="12"/>
        <v>289000</v>
      </c>
      <c r="AD20" s="7">
        <f t="shared" si="13"/>
        <v>272000</v>
      </c>
    </row>
    <row r="21" spans="1:30">
      <c r="A21" t="s">
        <v>19</v>
      </c>
      <c r="B21" t="s">
        <v>31</v>
      </c>
      <c r="C21" s="7">
        <v>390000</v>
      </c>
      <c r="D21" s="7">
        <f t="shared" si="14"/>
        <v>370500</v>
      </c>
      <c r="E21" s="7">
        <f t="shared" ref="E21" si="45">ROUND(C21*0.9,-2)</f>
        <v>351000</v>
      </c>
      <c r="F21" s="7">
        <f t="shared" ref="F21" si="46">ROUND(C21*0.85,-2)</f>
        <v>331500</v>
      </c>
      <c r="G21" s="7">
        <f t="shared" ref="G21" si="47">ROUND(C21*0.8,-2)</f>
        <v>312000</v>
      </c>
      <c r="H21" s="7">
        <f t="shared" ref="H21" si="48">ROUND(C21*0.75,-2)</f>
        <v>292500</v>
      </c>
      <c r="I21" s="7"/>
      <c r="J21" s="113"/>
      <c r="K21" s="113"/>
      <c r="L21" s="113"/>
      <c r="M21" s="113"/>
      <c r="N21" s="7"/>
      <c r="O21" t="s">
        <v>19</v>
      </c>
      <c r="P21" t="s">
        <v>33</v>
      </c>
      <c r="Q21" s="7">
        <v>415000</v>
      </c>
      <c r="R21" s="7">
        <v>382000</v>
      </c>
      <c r="S21" s="7">
        <v>365000</v>
      </c>
      <c r="T21" s="7">
        <v>349000</v>
      </c>
      <c r="U21" s="7">
        <v>332000</v>
      </c>
      <c r="V21" s="7"/>
      <c r="X21" t="s">
        <v>19</v>
      </c>
      <c r="Y21" t="s">
        <v>33</v>
      </c>
      <c r="Z21" s="7">
        <v>390000</v>
      </c>
      <c r="AA21" s="7">
        <f t="shared" si="10"/>
        <v>371000</v>
      </c>
      <c r="AB21" s="7">
        <f t="shared" si="11"/>
        <v>351000</v>
      </c>
      <c r="AC21" s="7">
        <f t="shared" si="12"/>
        <v>332000</v>
      </c>
      <c r="AD21" s="7">
        <f t="shared" si="13"/>
        <v>312000</v>
      </c>
    </row>
    <row r="22" spans="1:30">
      <c r="A22" t="s">
        <v>20</v>
      </c>
      <c r="B22" t="s">
        <v>32</v>
      </c>
      <c r="C22" s="7">
        <v>430000</v>
      </c>
      <c r="D22" s="7">
        <f t="shared" si="14"/>
        <v>408500</v>
      </c>
      <c r="E22" s="7">
        <f t="shared" ref="E22:E24" si="49">ROUND(C22*0.9,-2)</f>
        <v>387000</v>
      </c>
      <c r="F22" s="7">
        <f t="shared" ref="F22:F24" si="50">ROUND(C22*0.85,-2)</f>
        <v>365500</v>
      </c>
      <c r="G22" s="7">
        <f t="shared" ref="G22:G24" si="51">ROUND(C22*0.8,-2)</f>
        <v>344000</v>
      </c>
      <c r="H22" s="7">
        <f t="shared" ref="H22:H24" si="52">ROUND(C22*0.75,-2)</f>
        <v>322500</v>
      </c>
      <c r="I22" s="7"/>
      <c r="J22" s="113"/>
      <c r="K22" s="113"/>
      <c r="L22" s="113"/>
      <c r="M22" s="113"/>
      <c r="N22" s="7"/>
      <c r="O22" t="s">
        <v>20</v>
      </c>
      <c r="P22" t="s">
        <v>33</v>
      </c>
      <c r="Q22" s="7">
        <v>415000</v>
      </c>
      <c r="R22" s="7">
        <v>382000</v>
      </c>
      <c r="S22" s="7">
        <v>365000</v>
      </c>
      <c r="T22" s="7">
        <v>349000</v>
      </c>
      <c r="U22" s="7">
        <v>332000</v>
      </c>
      <c r="V22" s="7"/>
      <c r="X22" t="s">
        <v>20</v>
      </c>
      <c r="Y22" t="s">
        <v>33</v>
      </c>
      <c r="Z22" s="7">
        <v>390000</v>
      </c>
      <c r="AA22" s="7">
        <f t="shared" si="10"/>
        <v>371000</v>
      </c>
      <c r="AB22" s="7">
        <f t="shared" si="11"/>
        <v>351000</v>
      </c>
      <c r="AC22" s="7">
        <f t="shared" si="12"/>
        <v>332000</v>
      </c>
      <c r="AD22" s="7">
        <f t="shared" si="13"/>
        <v>312000</v>
      </c>
    </row>
    <row r="23" spans="1:30">
      <c r="A23" t="s">
        <v>21</v>
      </c>
      <c r="B23" t="s">
        <v>32</v>
      </c>
      <c r="C23" s="7">
        <v>430000</v>
      </c>
      <c r="D23" s="7">
        <f t="shared" si="14"/>
        <v>408500</v>
      </c>
      <c r="E23" s="7">
        <f t="shared" si="49"/>
        <v>387000</v>
      </c>
      <c r="F23" s="7">
        <f t="shared" si="50"/>
        <v>365500</v>
      </c>
      <c r="G23" s="7">
        <f t="shared" si="51"/>
        <v>344000</v>
      </c>
      <c r="H23" s="7">
        <f t="shared" si="52"/>
        <v>322500</v>
      </c>
      <c r="I23" s="7"/>
      <c r="J23" s="7"/>
      <c r="K23" s="7"/>
      <c r="L23" s="7"/>
      <c r="M23" s="7"/>
      <c r="N23" s="7"/>
      <c r="O23" t="s">
        <v>21</v>
      </c>
      <c r="P23" t="s">
        <v>33</v>
      </c>
      <c r="Q23" s="7">
        <v>415000</v>
      </c>
      <c r="R23" s="7">
        <v>382000</v>
      </c>
      <c r="S23" s="7">
        <v>365000</v>
      </c>
      <c r="T23" s="7">
        <v>349000</v>
      </c>
      <c r="U23" s="7">
        <v>332000</v>
      </c>
      <c r="V23" s="7"/>
      <c r="X23" t="s">
        <v>21</v>
      </c>
      <c r="Y23" t="s">
        <v>33</v>
      </c>
      <c r="Z23" s="7">
        <v>390000</v>
      </c>
      <c r="AA23" s="7">
        <f t="shared" si="10"/>
        <v>371000</v>
      </c>
      <c r="AB23" s="7">
        <f t="shared" si="11"/>
        <v>351000</v>
      </c>
      <c r="AC23" s="7">
        <f t="shared" si="12"/>
        <v>332000</v>
      </c>
      <c r="AD23" s="7">
        <f t="shared" si="13"/>
        <v>312000</v>
      </c>
    </row>
    <row r="24" spans="1:30">
      <c r="A24" t="s">
        <v>44</v>
      </c>
      <c r="B24" t="s">
        <v>32</v>
      </c>
      <c r="C24" s="7">
        <v>430000</v>
      </c>
      <c r="D24" s="7">
        <f t="shared" si="14"/>
        <v>408500</v>
      </c>
      <c r="E24" s="7">
        <f t="shared" si="49"/>
        <v>387000</v>
      </c>
      <c r="F24" s="7">
        <f t="shared" si="50"/>
        <v>365500</v>
      </c>
      <c r="G24" s="7">
        <f t="shared" si="51"/>
        <v>344000</v>
      </c>
      <c r="H24" s="7">
        <f t="shared" si="52"/>
        <v>322500</v>
      </c>
      <c r="I24" s="7"/>
      <c r="J24" s="7"/>
      <c r="K24" s="7"/>
      <c r="L24" s="7"/>
      <c r="M24" s="7"/>
      <c r="N24" s="7"/>
      <c r="O24" t="s">
        <v>44</v>
      </c>
      <c r="P24" t="s">
        <v>33</v>
      </c>
      <c r="Q24" s="7">
        <v>415000</v>
      </c>
      <c r="R24" s="7">
        <v>382000</v>
      </c>
      <c r="S24" s="7">
        <v>365000</v>
      </c>
      <c r="T24" s="7">
        <v>349000</v>
      </c>
      <c r="U24" s="7">
        <v>332000</v>
      </c>
      <c r="V24" s="7"/>
      <c r="X24" t="s">
        <v>44</v>
      </c>
      <c r="Y24" t="s">
        <v>33</v>
      </c>
      <c r="Z24" s="7">
        <v>390000</v>
      </c>
      <c r="AA24" s="7">
        <f t="shared" si="10"/>
        <v>371000</v>
      </c>
      <c r="AB24" s="7">
        <f t="shared" si="11"/>
        <v>351000</v>
      </c>
      <c r="AC24" s="7">
        <f t="shared" si="12"/>
        <v>332000</v>
      </c>
      <c r="AD24" s="7">
        <f t="shared" si="13"/>
        <v>312000</v>
      </c>
    </row>
    <row r="26" spans="1:30">
      <c r="A26" t="s">
        <v>45</v>
      </c>
      <c r="B26" t="s">
        <v>32</v>
      </c>
      <c r="C26" s="7">
        <v>430000</v>
      </c>
      <c r="D26" s="7">
        <f t="shared" ref="D26:D27" si="53">ROUND(C26*0.95,-2)</f>
        <v>408500</v>
      </c>
      <c r="E26" s="7">
        <f t="shared" ref="E26:E27" si="54">ROUND(C26*0.9,-2)</f>
        <v>387000</v>
      </c>
      <c r="F26" s="7">
        <f t="shared" ref="F26:F27" si="55">ROUND(C26*0.85,-2)</f>
        <v>365500</v>
      </c>
      <c r="G26" s="7">
        <f t="shared" ref="G26:G27" si="56">ROUND(C26*0.8,-2)</f>
        <v>344000</v>
      </c>
      <c r="H26" s="7">
        <f t="shared" ref="H26:H27" si="57">ROUND(C26*0.75,-2)</f>
        <v>322500</v>
      </c>
      <c r="I26" s="7"/>
      <c r="J26" s="7"/>
      <c r="K26" s="7"/>
      <c r="L26" s="7"/>
      <c r="M26" s="7"/>
      <c r="N26" s="7"/>
      <c r="O26" t="s">
        <v>45</v>
      </c>
      <c r="P26" t="s">
        <v>36</v>
      </c>
      <c r="Q26" s="7">
        <v>453000</v>
      </c>
      <c r="R26" s="7">
        <v>417000</v>
      </c>
      <c r="S26" s="7">
        <v>399000</v>
      </c>
      <c r="T26" s="7">
        <v>381000</v>
      </c>
      <c r="U26" s="7">
        <v>362000</v>
      </c>
      <c r="V26" s="7"/>
      <c r="X26" t="s">
        <v>45</v>
      </c>
      <c r="Y26" t="s">
        <v>36</v>
      </c>
      <c r="Z26" s="7">
        <v>480000</v>
      </c>
      <c r="AA26" s="7">
        <f t="shared" ref="AA26:AA30" si="58">ROUND(Z26*0.89,-3)</f>
        <v>427000</v>
      </c>
      <c r="AB26" s="7">
        <f t="shared" ref="AB26:AB30" si="59">ROUND(Z26*0.82,-3)</f>
        <v>394000</v>
      </c>
      <c r="AC26" s="7">
        <f>ROUND(Z26*0.75,-3)</f>
        <v>360000</v>
      </c>
      <c r="AD26" s="7">
        <f t="shared" ref="AD26:AD30" si="60">ROUND(Z26*0.69,-3)</f>
        <v>331000</v>
      </c>
    </row>
    <row r="27" spans="1:30">
      <c r="A27" t="s">
        <v>46</v>
      </c>
      <c r="B27" t="s">
        <v>32</v>
      </c>
      <c r="C27" s="7">
        <v>430000</v>
      </c>
      <c r="D27" s="7">
        <f t="shared" si="53"/>
        <v>408500</v>
      </c>
      <c r="E27" s="7">
        <f t="shared" si="54"/>
        <v>387000</v>
      </c>
      <c r="F27" s="7">
        <f t="shared" si="55"/>
        <v>365500</v>
      </c>
      <c r="G27" s="7">
        <f t="shared" si="56"/>
        <v>344000</v>
      </c>
      <c r="H27" s="7">
        <f t="shared" si="57"/>
        <v>322500</v>
      </c>
      <c r="I27" s="7"/>
      <c r="J27" s="7"/>
      <c r="K27" s="7"/>
      <c r="L27" s="7"/>
      <c r="M27" s="7"/>
      <c r="N27" s="7"/>
      <c r="O27" t="s">
        <v>46</v>
      </c>
      <c r="P27" t="s">
        <v>36</v>
      </c>
      <c r="Q27" s="7">
        <v>453000</v>
      </c>
      <c r="R27" s="7">
        <v>417000</v>
      </c>
      <c r="S27" s="7">
        <v>399000</v>
      </c>
      <c r="T27" s="7">
        <v>381000</v>
      </c>
      <c r="U27" s="7">
        <v>362000</v>
      </c>
      <c r="V27" s="7"/>
      <c r="X27" t="s">
        <v>46</v>
      </c>
      <c r="Y27" t="s">
        <v>36</v>
      </c>
      <c r="Z27" s="7">
        <v>480000</v>
      </c>
      <c r="AA27" s="7">
        <f t="shared" si="58"/>
        <v>427000</v>
      </c>
      <c r="AB27" s="7">
        <f t="shared" si="59"/>
        <v>394000</v>
      </c>
      <c r="AC27" s="7">
        <f>ROUND(Z27*0.75,-3)</f>
        <v>360000</v>
      </c>
      <c r="AD27" s="7">
        <f t="shared" si="60"/>
        <v>331000</v>
      </c>
    </row>
    <row r="28" spans="1:30">
      <c r="A28" t="s">
        <v>48</v>
      </c>
      <c r="B28" t="s">
        <v>33</v>
      </c>
      <c r="C28" s="7">
        <v>480000</v>
      </c>
      <c r="D28" s="7">
        <f t="shared" si="14"/>
        <v>456000</v>
      </c>
      <c r="E28" s="7">
        <f t="shared" ref="E28:E37" si="61">ROUND(C28*0.9,-2)</f>
        <v>432000</v>
      </c>
      <c r="F28" s="7">
        <f t="shared" ref="F28:F37" si="62">ROUND(C28*0.85,-2)</f>
        <v>408000</v>
      </c>
      <c r="G28" s="7">
        <f t="shared" ref="G28:G37" si="63">ROUND(C28*0.8,-2)</f>
        <v>384000</v>
      </c>
      <c r="H28" s="7">
        <f t="shared" ref="H28:H37" si="64">ROUND(C28*0.75,-2)</f>
        <v>360000</v>
      </c>
      <c r="I28" s="7"/>
      <c r="J28" s="7"/>
      <c r="K28" s="7"/>
      <c r="L28" s="7"/>
      <c r="M28" s="7"/>
      <c r="N28" s="7"/>
      <c r="O28" t="s">
        <v>48</v>
      </c>
      <c r="P28" t="s">
        <v>36</v>
      </c>
      <c r="Q28" s="7">
        <v>453000</v>
      </c>
      <c r="R28" s="7">
        <v>417000</v>
      </c>
      <c r="S28" s="7">
        <v>399000</v>
      </c>
      <c r="T28" s="7">
        <v>381000</v>
      </c>
      <c r="U28" s="7">
        <v>362000</v>
      </c>
      <c r="V28" s="7"/>
      <c r="X28" t="s">
        <v>48</v>
      </c>
      <c r="Y28" t="s">
        <v>36</v>
      </c>
      <c r="Z28" s="7">
        <v>545000</v>
      </c>
      <c r="AA28" s="7">
        <f t="shared" si="58"/>
        <v>485000</v>
      </c>
      <c r="AB28" s="7">
        <f t="shared" si="59"/>
        <v>447000</v>
      </c>
      <c r="AC28" s="7">
        <f t="shared" ref="AC28:AC30" si="65">ROUND(Z28*0.75,-3)</f>
        <v>409000</v>
      </c>
      <c r="AD28" s="7">
        <f t="shared" si="60"/>
        <v>376000</v>
      </c>
    </row>
    <row r="29" spans="1:30">
      <c r="A29" t="s">
        <v>47</v>
      </c>
      <c r="B29" t="s">
        <v>33</v>
      </c>
      <c r="C29" s="7">
        <v>480000</v>
      </c>
      <c r="D29" s="7">
        <f t="shared" si="14"/>
        <v>456000</v>
      </c>
      <c r="E29" s="7">
        <f t="shared" si="61"/>
        <v>432000</v>
      </c>
      <c r="F29" s="7">
        <f t="shared" si="62"/>
        <v>408000</v>
      </c>
      <c r="G29" s="7">
        <f t="shared" si="63"/>
        <v>384000</v>
      </c>
      <c r="H29" s="7">
        <f t="shared" si="64"/>
        <v>360000</v>
      </c>
      <c r="I29" s="7"/>
      <c r="J29" s="7"/>
      <c r="K29" s="7"/>
      <c r="L29" s="7"/>
      <c r="M29" s="7"/>
      <c r="N29" s="7"/>
      <c r="O29" t="s">
        <v>47</v>
      </c>
      <c r="P29" t="s">
        <v>36</v>
      </c>
      <c r="Q29" s="7">
        <v>453000</v>
      </c>
      <c r="R29" s="7">
        <v>417000</v>
      </c>
      <c r="S29" s="7">
        <v>399000</v>
      </c>
      <c r="T29" s="7">
        <v>381000</v>
      </c>
      <c r="U29" s="7">
        <v>362000</v>
      </c>
      <c r="V29" s="7"/>
      <c r="X29" t="s">
        <v>47</v>
      </c>
      <c r="Y29" t="s">
        <v>36</v>
      </c>
      <c r="Z29" s="7">
        <v>545000</v>
      </c>
      <c r="AA29" s="7">
        <f t="shared" si="58"/>
        <v>485000</v>
      </c>
      <c r="AB29" s="7">
        <f t="shared" si="59"/>
        <v>447000</v>
      </c>
      <c r="AC29" s="7">
        <f t="shared" si="65"/>
        <v>409000</v>
      </c>
      <c r="AD29" s="7">
        <f t="shared" si="60"/>
        <v>376000</v>
      </c>
    </row>
    <row r="30" spans="1:30">
      <c r="A30" t="s">
        <v>49</v>
      </c>
      <c r="B30" t="s">
        <v>33</v>
      </c>
      <c r="C30" s="7">
        <v>540000</v>
      </c>
      <c r="D30" s="7">
        <f t="shared" si="14"/>
        <v>513000</v>
      </c>
      <c r="E30" s="7">
        <f t="shared" si="61"/>
        <v>486000</v>
      </c>
      <c r="F30" s="7">
        <f t="shared" si="62"/>
        <v>459000</v>
      </c>
      <c r="G30" s="7">
        <f t="shared" si="63"/>
        <v>432000</v>
      </c>
      <c r="H30" s="7">
        <f t="shared" si="64"/>
        <v>405000</v>
      </c>
      <c r="I30" s="7"/>
      <c r="J30" s="7"/>
      <c r="K30" s="7"/>
      <c r="L30" s="7"/>
      <c r="M30" s="7"/>
      <c r="N30" s="7"/>
      <c r="O30" t="s">
        <v>49</v>
      </c>
      <c r="P30" t="s">
        <v>36</v>
      </c>
      <c r="Q30" s="7">
        <v>453000</v>
      </c>
      <c r="R30" s="7">
        <v>417000</v>
      </c>
      <c r="S30" s="7">
        <v>399000</v>
      </c>
      <c r="T30" s="7">
        <v>381000</v>
      </c>
      <c r="U30" s="7">
        <v>362000</v>
      </c>
      <c r="V30" s="7"/>
      <c r="X30" t="s">
        <v>49</v>
      </c>
      <c r="Y30" t="s">
        <v>36</v>
      </c>
      <c r="Z30" s="7">
        <v>545000</v>
      </c>
      <c r="AA30" s="7">
        <f t="shared" si="58"/>
        <v>485000</v>
      </c>
      <c r="AB30" s="7">
        <f t="shared" si="59"/>
        <v>447000</v>
      </c>
      <c r="AC30" s="7">
        <f t="shared" si="65"/>
        <v>409000</v>
      </c>
      <c r="AD30" s="7">
        <f t="shared" si="60"/>
        <v>376000</v>
      </c>
    </row>
    <row r="31" spans="1:30">
      <c r="A31" t="s">
        <v>50</v>
      </c>
      <c r="B31" t="s">
        <v>36</v>
      </c>
      <c r="C31" s="7">
        <v>580000</v>
      </c>
      <c r="D31" s="7">
        <f t="shared" si="14"/>
        <v>551000</v>
      </c>
      <c r="E31" s="7">
        <f t="shared" si="61"/>
        <v>522000</v>
      </c>
      <c r="F31" s="7">
        <f t="shared" si="62"/>
        <v>493000</v>
      </c>
      <c r="G31" s="7">
        <f t="shared" si="63"/>
        <v>464000</v>
      </c>
      <c r="H31" s="7">
        <f t="shared" si="64"/>
        <v>435000</v>
      </c>
      <c r="I31" s="7"/>
      <c r="J31" s="7"/>
      <c r="K31" s="7"/>
      <c r="L31" s="7"/>
      <c r="M31" s="7"/>
      <c r="N31" s="7"/>
      <c r="O31" t="s">
        <v>50</v>
      </c>
      <c r="P31" t="s">
        <v>36</v>
      </c>
      <c r="Q31" s="7">
        <v>453000</v>
      </c>
      <c r="R31" s="7">
        <v>417000</v>
      </c>
      <c r="S31" s="7">
        <v>399000</v>
      </c>
      <c r="T31" s="7">
        <v>381000</v>
      </c>
      <c r="U31" s="7">
        <v>362000</v>
      </c>
      <c r="V31" s="7"/>
      <c r="X31" t="s">
        <v>50</v>
      </c>
      <c r="Y31" t="s">
        <v>36</v>
      </c>
      <c r="Z31" s="7">
        <v>545000</v>
      </c>
      <c r="AA31" s="7">
        <f t="shared" ref="AA31:AA40" si="66">ROUND(Z31*0.89,-3)</f>
        <v>485000</v>
      </c>
      <c r="AB31" s="7">
        <f t="shared" ref="AB31:AB40" si="67">ROUND(Z31*0.82,-3)</f>
        <v>447000</v>
      </c>
      <c r="AC31" s="7">
        <f t="shared" ref="AC31:AC36" si="68">ROUND(Z31*0.75,-3)</f>
        <v>409000</v>
      </c>
      <c r="AD31" s="7">
        <f t="shared" ref="AD31:AD40" si="69">ROUND(Z31*0.69,-3)</f>
        <v>376000</v>
      </c>
    </row>
    <row r="32" spans="1:30">
      <c r="A32" t="s">
        <v>51</v>
      </c>
      <c r="B32" t="s">
        <v>36</v>
      </c>
      <c r="C32" s="7">
        <v>580000</v>
      </c>
      <c r="D32" s="7">
        <f t="shared" si="14"/>
        <v>551000</v>
      </c>
      <c r="E32" s="7">
        <f t="shared" si="61"/>
        <v>522000</v>
      </c>
      <c r="F32" s="7">
        <f t="shared" si="62"/>
        <v>493000</v>
      </c>
      <c r="G32" s="7">
        <f t="shared" si="63"/>
        <v>464000</v>
      </c>
      <c r="H32" s="7">
        <f t="shared" si="64"/>
        <v>435000</v>
      </c>
      <c r="I32" s="7"/>
      <c r="J32" s="7"/>
      <c r="K32" s="7"/>
      <c r="L32" s="7"/>
      <c r="M32" s="7"/>
      <c r="N32" s="7"/>
      <c r="O32" t="s">
        <v>51</v>
      </c>
      <c r="P32" t="s">
        <v>36</v>
      </c>
      <c r="Q32" s="7">
        <v>453000</v>
      </c>
      <c r="R32" s="7">
        <v>417000</v>
      </c>
      <c r="S32" s="7">
        <v>399000</v>
      </c>
      <c r="T32" s="7">
        <v>381000</v>
      </c>
      <c r="U32" s="7">
        <v>362000</v>
      </c>
      <c r="V32" s="7"/>
      <c r="X32" t="s">
        <v>51</v>
      </c>
      <c r="Y32" t="s">
        <v>36</v>
      </c>
      <c r="Z32" s="7">
        <v>545000</v>
      </c>
      <c r="AA32" s="7">
        <f t="shared" si="66"/>
        <v>485000</v>
      </c>
      <c r="AB32" s="7">
        <f t="shared" si="67"/>
        <v>447000</v>
      </c>
      <c r="AC32" s="7">
        <f t="shared" si="68"/>
        <v>409000</v>
      </c>
      <c r="AD32" s="7">
        <f t="shared" si="69"/>
        <v>376000</v>
      </c>
    </row>
    <row r="33" spans="1:30">
      <c r="A33" t="s">
        <v>52</v>
      </c>
      <c r="B33" t="s">
        <v>36</v>
      </c>
      <c r="C33" s="7">
        <v>580000</v>
      </c>
      <c r="D33" s="7">
        <f t="shared" si="14"/>
        <v>551000</v>
      </c>
      <c r="E33" s="7">
        <f t="shared" si="61"/>
        <v>522000</v>
      </c>
      <c r="F33" s="7">
        <f t="shared" si="62"/>
        <v>493000</v>
      </c>
      <c r="G33" s="7">
        <f t="shared" si="63"/>
        <v>464000</v>
      </c>
      <c r="H33" s="7">
        <f t="shared" si="64"/>
        <v>435000</v>
      </c>
      <c r="I33" s="7"/>
      <c r="J33" s="7"/>
      <c r="K33" s="7"/>
      <c r="L33" s="7"/>
      <c r="M33" s="7"/>
      <c r="N33" s="7"/>
      <c r="O33" t="s">
        <v>52</v>
      </c>
      <c r="P33" t="s">
        <v>36</v>
      </c>
      <c r="Q33" s="7">
        <v>453000</v>
      </c>
      <c r="R33" s="7">
        <v>417000</v>
      </c>
      <c r="S33" s="7">
        <v>399000</v>
      </c>
      <c r="T33" s="7">
        <v>381000</v>
      </c>
      <c r="U33" s="7">
        <v>362000</v>
      </c>
      <c r="V33" s="7"/>
      <c r="X33" t="s">
        <v>52</v>
      </c>
      <c r="Y33" t="s">
        <v>36</v>
      </c>
      <c r="Z33" s="7">
        <v>545000</v>
      </c>
      <c r="AA33" s="7">
        <f t="shared" si="66"/>
        <v>485000</v>
      </c>
      <c r="AB33" s="7">
        <f t="shared" si="67"/>
        <v>447000</v>
      </c>
      <c r="AC33" s="7">
        <f t="shared" si="68"/>
        <v>409000</v>
      </c>
      <c r="AD33" s="7">
        <f t="shared" si="69"/>
        <v>376000</v>
      </c>
    </row>
    <row r="34" spans="1:30">
      <c r="A34" t="s">
        <v>56</v>
      </c>
      <c r="B34" t="s">
        <v>36</v>
      </c>
      <c r="C34" s="7">
        <v>580000</v>
      </c>
      <c r="D34" s="7">
        <f t="shared" si="14"/>
        <v>551000</v>
      </c>
      <c r="E34" s="7">
        <f t="shared" si="61"/>
        <v>522000</v>
      </c>
      <c r="F34" s="7">
        <f t="shared" si="62"/>
        <v>493000</v>
      </c>
      <c r="G34" s="7">
        <f t="shared" si="63"/>
        <v>464000</v>
      </c>
      <c r="H34" s="7">
        <f t="shared" si="64"/>
        <v>435000</v>
      </c>
      <c r="I34" s="7"/>
      <c r="J34" s="7"/>
      <c r="K34" s="7"/>
      <c r="L34" s="7"/>
      <c r="M34" s="7"/>
      <c r="N34" s="7"/>
      <c r="O34" t="s">
        <v>56</v>
      </c>
      <c r="P34" t="s">
        <v>36</v>
      </c>
      <c r="Q34" s="7">
        <v>453000</v>
      </c>
      <c r="R34" s="7">
        <v>417000</v>
      </c>
      <c r="S34" s="7">
        <v>399000</v>
      </c>
      <c r="T34" s="7">
        <v>381000</v>
      </c>
      <c r="U34" s="7">
        <v>362000</v>
      </c>
      <c r="V34" s="7"/>
      <c r="X34" t="s">
        <v>56</v>
      </c>
      <c r="Y34" t="s">
        <v>36</v>
      </c>
      <c r="Z34" s="7">
        <v>545000</v>
      </c>
      <c r="AA34" s="7">
        <f t="shared" si="66"/>
        <v>485000</v>
      </c>
      <c r="AB34" s="7">
        <f t="shared" si="67"/>
        <v>447000</v>
      </c>
      <c r="AC34" s="7">
        <f t="shared" si="68"/>
        <v>409000</v>
      </c>
      <c r="AD34" s="7">
        <f t="shared" si="69"/>
        <v>376000</v>
      </c>
    </row>
    <row r="35" spans="1:30">
      <c r="A35" t="s">
        <v>53</v>
      </c>
      <c r="B35" t="s">
        <v>36</v>
      </c>
      <c r="C35" s="7">
        <v>580000</v>
      </c>
      <c r="D35" s="7">
        <f t="shared" si="14"/>
        <v>551000</v>
      </c>
      <c r="E35" s="7">
        <f t="shared" si="61"/>
        <v>522000</v>
      </c>
      <c r="F35" s="7">
        <f t="shared" si="62"/>
        <v>493000</v>
      </c>
      <c r="G35" s="7">
        <f t="shared" si="63"/>
        <v>464000</v>
      </c>
      <c r="H35" s="7">
        <f t="shared" si="64"/>
        <v>435000</v>
      </c>
      <c r="I35" s="7"/>
      <c r="J35" s="7"/>
      <c r="K35" s="7"/>
      <c r="L35" s="7"/>
      <c r="M35" s="7"/>
      <c r="N35" s="7"/>
      <c r="O35" t="s">
        <v>53</v>
      </c>
      <c r="P35" t="s">
        <v>36</v>
      </c>
      <c r="Q35" s="7">
        <v>453000</v>
      </c>
      <c r="R35" s="7">
        <v>417000</v>
      </c>
      <c r="S35" s="7">
        <v>399000</v>
      </c>
      <c r="T35" s="7">
        <v>381000</v>
      </c>
      <c r="U35" s="7">
        <v>362000</v>
      </c>
      <c r="V35" s="7"/>
      <c r="X35" t="s">
        <v>53</v>
      </c>
      <c r="Y35" t="s">
        <v>36</v>
      </c>
      <c r="Z35" s="7">
        <v>545000</v>
      </c>
      <c r="AA35" s="7">
        <f t="shared" si="66"/>
        <v>485000</v>
      </c>
      <c r="AB35" s="7">
        <f t="shared" si="67"/>
        <v>447000</v>
      </c>
      <c r="AC35" s="7">
        <f t="shared" si="68"/>
        <v>409000</v>
      </c>
      <c r="AD35" s="7">
        <f t="shared" si="69"/>
        <v>376000</v>
      </c>
    </row>
    <row r="36" spans="1:30">
      <c r="A36" t="s">
        <v>54</v>
      </c>
      <c r="B36" t="s">
        <v>36</v>
      </c>
      <c r="C36" s="7">
        <v>580000</v>
      </c>
      <c r="D36" s="7">
        <f t="shared" si="14"/>
        <v>551000</v>
      </c>
      <c r="E36" s="7">
        <f t="shared" si="61"/>
        <v>522000</v>
      </c>
      <c r="F36" s="7">
        <f t="shared" si="62"/>
        <v>493000</v>
      </c>
      <c r="G36" s="7">
        <f t="shared" si="63"/>
        <v>464000</v>
      </c>
      <c r="H36" s="7">
        <f t="shared" si="64"/>
        <v>435000</v>
      </c>
      <c r="I36" s="7"/>
      <c r="J36" s="7"/>
      <c r="K36" s="7"/>
      <c r="L36" s="7"/>
      <c r="M36" s="7"/>
      <c r="N36" s="7"/>
      <c r="O36" t="s">
        <v>54</v>
      </c>
      <c r="P36" t="s">
        <v>36</v>
      </c>
      <c r="Q36" s="7">
        <v>453000</v>
      </c>
      <c r="R36" s="7">
        <v>417000</v>
      </c>
      <c r="S36" s="7">
        <v>399000</v>
      </c>
      <c r="T36" s="7">
        <v>381000</v>
      </c>
      <c r="U36" s="7">
        <v>362000</v>
      </c>
      <c r="V36" s="7"/>
      <c r="X36" t="s">
        <v>54</v>
      </c>
      <c r="Y36" t="s">
        <v>36</v>
      </c>
      <c r="Z36" s="7">
        <v>545000</v>
      </c>
      <c r="AA36" s="7">
        <f t="shared" si="66"/>
        <v>485000</v>
      </c>
      <c r="AB36" s="7">
        <f t="shared" si="67"/>
        <v>447000</v>
      </c>
      <c r="AC36" s="7">
        <f t="shared" si="68"/>
        <v>409000</v>
      </c>
      <c r="AD36" s="7">
        <f t="shared" si="69"/>
        <v>376000</v>
      </c>
    </row>
    <row r="37" spans="1:30">
      <c r="A37" t="s">
        <v>148</v>
      </c>
      <c r="B37" t="s">
        <v>64</v>
      </c>
      <c r="C37" s="7">
        <v>795000</v>
      </c>
      <c r="D37" s="7">
        <f t="shared" si="14"/>
        <v>755300</v>
      </c>
      <c r="E37" s="7">
        <f t="shared" si="61"/>
        <v>715500</v>
      </c>
      <c r="F37" s="7">
        <f t="shared" si="62"/>
        <v>675800</v>
      </c>
      <c r="G37" s="7">
        <f t="shared" si="63"/>
        <v>636000</v>
      </c>
      <c r="H37" s="7">
        <f t="shared" si="64"/>
        <v>596300</v>
      </c>
      <c r="I37" s="7"/>
      <c r="J37" s="7"/>
      <c r="K37" s="7"/>
      <c r="L37" s="7"/>
      <c r="M37" s="7"/>
      <c r="N37" s="7"/>
      <c r="Q37" s="7"/>
      <c r="R37" s="7"/>
      <c r="S37" s="7"/>
      <c r="T37" s="7"/>
      <c r="U37" s="7"/>
      <c r="V37" s="7"/>
      <c r="Z37" s="7"/>
      <c r="AA37" s="7"/>
      <c r="AB37" s="7"/>
      <c r="AC37" s="7"/>
      <c r="AD37" s="7"/>
    </row>
    <row r="38" spans="1:30">
      <c r="A38" t="s">
        <v>55</v>
      </c>
      <c r="B38" t="s">
        <v>64</v>
      </c>
      <c r="C38" s="7">
        <v>795000</v>
      </c>
      <c r="D38" s="7">
        <f t="shared" si="14"/>
        <v>755300</v>
      </c>
      <c r="E38" s="7">
        <f t="shared" ref="E38" si="70">ROUND(C38*0.9,-2)</f>
        <v>715500</v>
      </c>
      <c r="F38" s="7">
        <f t="shared" ref="F38" si="71">ROUND(C38*0.85,-2)</f>
        <v>675800</v>
      </c>
      <c r="G38" s="7">
        <f t="shared" ref="G38" si="72">ROUND(C38*0.8,-2)</f>
        <v>636000</v>
      </c>
      <c r="H38" s="7">
        <f t="shared" ref="H38" si="73">ROUND(C38*0.75,-2)</f>
        <v>596300</v>
      </c>
      <c r="I38" s="7"/>
      <c r="J38" s="75"/>
      <c r="K38" s="7"/>
      <c r="L38" s="7"/>
      <c r="M38" s="7"/>
      <c r="N38" s="7"/>
      <c r="O38" t="s">
        <v>55</v>
      </c>
      <c r="P38" t="s">
        <v>64</v>
      </c>
      <c r="Q38" s="7">
        <v>565000</v>
      </c>
      <c r="R38" s="7">
        <v>520000</v>
      </c>
      <c r="S38" s="7">
        <v>497000</v>
      </c>
      <c r="T38" s="7">
        <v>475000</v>
      </c>
      <c r="U38" s="7">
        <v>452000</v>
      </c>
      <c r="V38" s="7"/>
      <c r="X38" t="s">
        <v>55</v>
      </c>
      <c r="Y38" t="s">
        <v>64</v>
      </c>
      <c r="Z38" s="7">
        <v>605000</v>
      </c>
      <c r="AA38" s="7">
        <f t="shared" si="66"/>
        <v>538000</v>
      </c>
      <c r="AB38" s="7">
        <f t="shared" si="67"/>
        <v>496000</v>
      </c>
      <c r="AC38" s="7">
        <f t="shared" ref="AC38:AC40" si="74">ROUND(AA38*0.75,-3)</f>
        <v>404000</v>
      </c>
      <c r="AD38" s="7">
        <f t="shared" si="69"/>
        <v>417000</v>
      </c>
    </row>
    <row r="39" spans="1:30">
      <c r="A39" t="s">
        <v>60</v>
      </c>
      <c r="B39" t="s">
        <v>64</v>
      </c>
      <c r="C39" s="7">
        <v>795000</v>
      </c>
      <c r="D39" s="7">
        <f t="shared" si="14"/>
        <v>755300</v>
      </c>
      <c r="E39" s="7">
        <f t="shared" ref="E39:E41" si="75">ROUND(C39*0.9,-2)</f>
        <v>715500</v>
      </c>
      <c r="F39" s="7">
        <f t="shared" ref="F39:F41" si="76">ROUND(C39*0.85,-2)</f>
        <v>675800</v>
      </c>
      <c r="G39" s="7">
        <f t="shared" ref="G39:G41" si="77">ROUND(C39*0.8,-2)</f>
        <v>636000</v>
      </c>
      <c r="H39" s="7">
        <f t="shared" ref="H39:H41" si="78">ROUND(C39*0.75,-2)</f>
        <v>596300</v>
      </c>
      <c r="I39" s="7"/>
      <c r="J39" s="7"/>
      <c r="K39" s="7"/>
      <c r="L39" s="7"/>
      <c r="M39" s="7"/>
      <c r="N39" s="7"/>
      <c r="O39" t="s">
        <v>60</v>
      </c>
      <c r="P39" t="s">
        <v>64</v>
      </c>
      <c r="Q39" s="7">
        <v>1</v>
      </c>
      <c r="R39" s="7">
        <v>1</v>
      </c>
      <c r="S39" s="7">
        <v>1</v>
      </c>
      <c r="T39" s="7">
        <v>1</v>
      </c>
      <c r="U39" s="7">
        <v>1</v>
      </c>
      <c r="V39" s="7"/>
      <c r="X39" t="s">
        <v>60</v>
      </c>
      <c r="Y39" t="s">
        <v>64</v>
      </c>
      <c r="Z39" s="7">
        <v>605000</v>
      </c>
      <c r="AA39" s="7">
        <f t="shared" si="66"/>
        <v>538000</v>
      </c>
      <c r="AB39" s="7">
        <f t="shared" si="67"/>
        <v>496000</v>
      </c>
      <c r="AC39" s="7">
        <f t="shared" si="74"/>
        <v>404000</v>
      </c>
      <c r="AD39" s="7">
        <f t="shared" si="69"/>
        <v>417000</v>
      </c>
    </row>
    <row r="40" spans="1:30">
      <c r="A40" t="s">
        <v>57</v>
      </c>
      <c r="B40" t="s">
        <v>64</v>
      </c>
      <c r="C40" s="7">
        <v>795000</v>
      </c>
      <c r="D40" s="7">
        <f t="shared" si="14"/>
        <v>755300</v>
      </c>
      <c r="E40" s="7">
        <f t="shared" si="75"/>
        <v>715500</v>
      </c>
      <c r="F40" s="7">
        <f t="shared" si="76"/>
        <v>675800</v>
      </c>
      <c r="G40" s="7">
        <f t="shared" si="77"/>
        <v>636000</v>
      </c>
      <c r="H40" s="7">
        <f t="shared" si="78"/>
        <v>596300</v>
      </c>
      <c r="I40" s="7"/>
      <c r="J40" s="7"/>
      <c r="K40" s="7"/>
      <c r="L40" s="7"/>
      <c r="M40" s="7"/>
      <c r="N40" s="7"/>
      <c r="O40" t="s">
        <v>57</v>
      </c>
      <c r="P40" t="s">
        <v>64</v>
      </c>
      <c r="Q40" s="7">
        <v>565000</v>
      </c>
      <c r="R40" s="7">
        <v>520000</v>
      </c>
      <c r="S40" s="7">
        <v>497000</v>
      </c>
      <c r="T40" s="7">
        <v>475000</v>
      </c>
      <c r="U40" s="7">
        <v>452000</v>
      </c>
      <c r="V40" s="7"/>
      <c r="X40" t="s">
        <v>57</v>
      </c>
      <c r="Y40" t="s">
        <v>64</v>
      </c>
      <c r="Z40" s="7">
        <v>605000</v>
      </c>
      <c r="AA40" s="7">
        <f t="shared" si="66"/>
        <v>538000</v>
      </c>
      <c r="AB40" s="7">
        <f t="shared" si="67"/>
        <v>496000</v>
      </c>
      <c r="AC40" s="7">
        <f t="shared" si="74"/>
        <v>404000</v>
      </c>
      <c r="AD40" s="7">
        <f t="shared" si="69"/>
        <v>417000</v>
      </c>
    </row>
    <row r="41" spans="1:30">
      <c r="A41" t="s">
        <v>62</v>
      </c>
      <c r="B41" t="s">
        <v>64</v>
      </c>
      <c r="C41" s="7">
        <v>795000</v>
      </c>
      <c r="D41" s="7">
        <f t="shared" si="14"/>
        <v>755300</v>
      </c>
      <c r="E41" s="7">
        <f t="shared" si="75"/>
        <v>715500</v>
      </c>
      <c r="F41" s="7">
        <f t="shared" si="76"/>
        <v>675800</v>
      </c>
      <c r="G41" s="7">
        <f t="shared" si="77"/>
        <v>636000</v>
      </c>
      <c r="H41" s="7">
        <f t="shared" si="78"/>
        <v>596300</v>
      </c>
      <c r="I41" s="7"/>
      <c r="J41" s="14"/>
      <c r="K41" s="14"/>
      <c r="L41" s="14"/>
      <c r="M41" s="14"/>
      <c r="N41" s="14"/>
      <c r="O41" t="s">
        <v>62</v>
      </c>
      <c r="P41" t="s">
        <v>64</v>
      </c>
      <c r="Q41" s="14">
        <v>565000</v>
      </c>
      <c r="R41" s="14">
        <v>520000</v>
      </c>
      <c r="S41" s="14">
        <v>497000</v>
      </c>
      <c r="T41" s="14">
        <v>475000</v>
      </c>
      <c r="U41" s="14">
        <v>452000</v>
      </c>
      <c r="V41" s="14"/>
    </row>
    <row r="42" spans="1:30">
      <c r="A42" t="s">
        <v>128</v>
      </c>
      <c r="B42" t="s">
        <v>64</v>
      </c>
      <c r="C42" s="7">
        <v>795000</v>
      </c>
      <c r="D42" s="7">
        <f t="shared" si="14"/>
        <v>755300</v>
      </c>
      <c r="E42" s="7">
        <f t="shared" ref="E42" si="79">ROUND(C42*0.9,-2)</f>
        <v>715500</v>
      </c>
      <c r="F42" s="7">
        <f t="shared" ref="F42" si="80">ROUND(C42*0.85,-2)</f>
        <v>675800</v>
      </c>
      <c r="G42" s="7">
        <f t="shared" ref="G42" si="81">ROUND(C42*0.8,-2)</f>
        <v>636000</v>
      </c>
      <c r="H42" s="7">
        <f t="shared" ref="H42" si="82">ROUND(C42*0.75,-2)</f>
        <v>596300</v>
      </c>
      <c r="I42" s="7"/>
    </row>
    <row r="43" spans="1:30">
      <c r="A43" t="s">
        <v>185</v>
      </c>
      <c r="B43" t="s">
        <v>64</v>
      </c>
      <c r="C43" s="7">
        <v>795000</v>
      </c>
      <c r="D43" s="7">
        <f t="shared" ref="D43" si="83">ROUND(C43*0.95,-2)</f>
        <v>755300</v>
      </c>
      <c r="E43" s="7">
        <f t="shared" ref="E43" si="84">ROUND(C43*0.9,-2)</f>
        <v>715500</v>
      </c>
      <c r="F43" s="7">
        <f t="shared" ref="F43" si="85">ROUND(C43*0.85,-2)</f>
        <v>675800</v>
      </c>
      <c r="G43" s="7">
        <f t="shared" ref="G43" si="86">ROUND(C43*0.8,-2)</f>
        <v>636000</v>
      </c>
      <c r="H43" s="7">
        <f t="shared" ref="H43" si="87">ROUND(C43*0.75,-2)</f>
        <v>596300</v>
      </c>
      <c r="I43" s="7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4"/>
  <sheetViews>
    <sheetView workbookViewId="0">
      <selection activeCell="J26" sqref="J26"/>
    </sheetView>
  </sheetViews>
  <sheetFormatPr defaultRowHeight="15"/>
  <cols>
    <col min="2" max="2" width="11.140625" customWidth="1"/>
  </cols>
  <sheetData>
    <row r="1" spans="1:35">
      <c r="A1" t="s">
        <v>37</v>
      </c>
    </row>
    <row r="2" spans="1:35">
      <c r="C2" s="1" t="s">
        <v>61</v>
      </c>
      <c r="D2" s="1" t="s">
        <v>22</v>
      </c>
      <c r="E2" s="1" t="s">
        <v>23</v>
      </c>
      <c r="F2" s="1" t="s">
        <v>24</v>
      </c>
      <c r="G2" s="1" t="s">
        <v>59</v>
      </c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35">
      <c r="C3" s="1" t="s">
        <v>58</v>
      </c>
      <c r="D3" s="1" t="s">
        <v>27</v>
      </c>
      <c r="E3" s="1" t="s">
        <v>42</v>
      </c>
      <c r="F3" s="1" t="s">
        <v>25</v>
      </c>
      <c r="G3" s="1" t="s">
        <v>126</v>
      </c>
      <c r="H3" s="1" t="s">
        <v>26</v>
      </c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W3" s="1" t="s">
        <v>58</v>
      </c>
      <c r="X3" s="1" t="s">
        <v>27</v>
      </c>
      <c r="Y3" s="1" t="s">
        <v>42</v>
      </c>
      <c r="Z3" s="1" t="s">
        <v>25</v>
      </c>
      <c r="AA3" s="1" t="s">
        <v>26</v>
      </c>
      <c r="AE3" s="1" t="s">
        <v>58</v>
      </c>
      <c r="AF3" s="1" t="s">
        <v>27</v>
      </c>
      <c r="AG3" s="1" t="s">
        <v>42</v>
      </c>
      <c r="AH3" s="1" t="s">
        <v>25</v>
      </c>
      <c r="AI3" s="1" t="s">
        <v>26</v>
      </c>
    </row>
    <row r="4" spans="1:35">
      <c r="C4" s="9"/>
      <c r="D4" s="11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W4" s="9">
        <v>0</v>
      </c>
      <c r="X4" s="11">
        <v>6.5000000000000002E-2</v>
      </c>
      <c r="Y4" s="9">
        <v>0.1</v>
      </c>
      <c r="Z4" s="9">
        <v>0.13</v>
      </c>
      <c r="AA4" s="9">
        <v>0.15</v>
      </c>
      <c r="AE4" s="9">
        <v>0</v>
      </c>
      <c r="AF4" s="9">
        <v>0.05</v>
      </c>
      <c r="AG4" s="9">
        <v>0.1</v>
      </c>
      <c r="AH4" s="9">
        <v>0.15</v>
      </c>
      <c r="AI4" s="9">
        <v>0.15</v>
      </c>
    </row>
    <row r="5" spans="1:35">
      <c r="A5" t="s">
        <v>28</v>
      </c>
      <c r="B5" t="s">
        <v>39</v>
      </c>
      <c r="C5" s="7">
        <v>76000</v>
      </c>
      <c r="D5" s="7">
        <v>74000</v>
      </c>
      <c r="E5" s="7">
        <v>72000</v>
      </c>
      <c r="F5" s="7">
        <v>70000</v>
      </c>
      <c r="G5" s="7">
        <v>68000</v>
      </c>
      <c r="H5" s="7">
        <v>67000</v>
      </c>
      <c r="I5" s="7"/>
      <c r="J5" s="7"/>
      <c r="K5" s="7"/>
      <c r="L5" s="7"/>
      <c r="M5" s="7"/>
      <c r="N5" s="79" t="s">
        <v>165</v>
      </c>
      <c r="O5" s="80" t="s">
        <v>170</v>
      </c>
      <c r="P5" s="80">
        <v>50000</v>
      </c>
      <c r="Q5" s="7">
        <v>9000</v>
      </c>
      <c r="R5" s="7">
        <f>Q5+P5</f>
        <v>59000</v>
      </c>
      <c r="S5" s="7">
        <f>R5*1.1</f>
        <v>64900.000000000007</v>
      </c>
      <c r="T5" s="7"/>
      <c r="U5" t="s">
        <v>28</v>
      </c>
      <c r="V5" t="s">
        <v>39</v>
      </c>
      <c r="W5" s="7">
        <v>71800</v>
      </c>
      <c r="X5" s="7">
        <v>67100</v>
      </c>
      <c r="Y5" s="7">
        <v>64600</v>
      </c>
      <c r="Z5" s="7">
        <v>62500</v>
      </c>
      <c r="AA5" s="7">
        <v>61000</v>
      </c>
      <c r="AC5" t="s">
        <v>28</v>
      </c>
      <c r="AD5" t="s">
        <v>39</v>
      </c>
      <c r="AE5" s="7">
        <v>69000</v>
      </c>
      <c r="AF5" s="7">
        <f t="shared" ref="AF5:AF24" si="0">ROUND(AE5*0.95,-2)</f>
        <v>65600</v>
      </c>
      <c r="AG5" s="7">
        <f>ROUND(AE5*0.9,-2)</f>
        <v>62100</v>
      </c>
      <c r="AH5" s="7">
        <f>ROUND(AE5*0.85,-2)</f>
        <v>58700</v>
      </c>
      <c r="AI5" s="7">
        <f>ROUND(AE5*0.85,-2)</f>
        <v>58700</v>
      </c>
    </row>
    <row r="6" spans="1:35">
      <c r="A6" t="s">
        <v>5</v>
      </c>
      <c r="B6" t="s">
        <v>39</v>
      </c>
      <c r="C6" s="7">
        <v>76000</v>
      </c>
      <c r="D6" s="7">
        <v>74000</v>
      </c>
      <c r="E6" s="7">
        <v>72000</v>
      </c>
      <c r="F6" s="7">
        <v>70000</v>
      </c>
      <c r="G6" s="7">
        <v>68000</v>
      </c>
      <c r="H6" s="7">
        <v>67000</v>
      </c>
      <c r="I6" s="7"/>
      <c r="J6" s="7"/>
      <c r="K6" s="7"/>
      <c r="L6" s="7"/>
      <c r="M6" s="7"/>
      <c r="N6" s="80" t="s">
        <v>166</v>
      </c>
      <c r="O6" s="80" t="s">
        <v>170</v>
      </c>
      <c r="P6" s="80">
        <v>50000</v>
      </c>
      <c r="Q6" s="7">
        <v>9000</v>
      </c>
      <c r="R6" s="7">
        <f t="shared" ref="R6:R15" si="1">Q6+P6</f>
        <v>59000</v>
      </c>
      <c r="S6" s="7"/>
      <c r="T6" s="7"/>
      <c r="U6" t="s">
        <v>5</v>
      </c>
      <c r="V6" t="s">
        <v>39</v>
      </c>
      <c r="W6" s="7">
        <v>71800</v>
      </c>
      <c r="X6" s="7">
        <v>67100</v>
      </c>
      <c r="Y6" s="7">
        <v>64600</v>
      </c>
      <c r="Z6" s="7">
        <v>62500</v>
      </c>
      <c r="AA6" s="7">
        <v>61000</v>
      </c>
      <c r="AC6" t="s">
        <v>5</v>
      </c>
      <c r="AD6" t="s">
        <v>39</v>
      </c>
      <c r="AE6" s="7">
        <v>69000</v>
      </c>
      <c r="AF6" s="7">
        <f t="shared" si="0"/>
        <v>65600</v>
      </c>
      <c r="AG6" s="7">
        <f t="shared" ref="AG6:AG24" si="2">ROUND(AE6*0.9,-2)</f>
        <v>62100</v>
      </c>
      <c r="AH6" s="7">
        <f t="shared" ref="AH6:AH24" si="3">ROUND(AE6*0.85,-2)</f>
        <v>58700</v>
      </c>
      <c r="AI6" s="7">
        <f t="shared" ref="AI6:AI24" si="4">ROUND(AE6*0.85,-2)</f>
        <v>58700</v>
      </c>
    </row>
    <row r="7" spans="1:35">
      <c r="A7" t="s">
        <v>6</v>
      </c>
      <c r="B7" t="s">
        <v>39</v>
      </c>
      <c r="C7" s="7">
        <v>76000</v>
      </c>
      <c r="D7" s="7">
        <v>74000</v>
      </c>
      <c r="E7" s="7">
        <v>72000</v>
      </c>
      <c r="F7" s="7">
        <v>70000</v>
      </c>
      <c r="G7" s="7">
        <v>68000</v>
      </c>
      <c r="H7" s="7">
        <v>67000</v>
      </c>
      <c r="I7" s="7"/>
      <c r="J7" s="7"/>
      <c r="K7" s="7"/>
      <c r="L7" s="7"/>
      <c r="M7" s="7"/>
      <c r="N7" s="80" t="s">
        <v>155</v>
      </c>
      <c r="O7" s="80" t="s">
        <v>171</v>
      </c>
      <c r="P7" s="80">
        <v>63000</v>
      </c>
      <c r="Q7" s="7">
        <v>9000</v>
      </c>
      <c r="R7" s="7">
        <f t="shared" si="1"/>
        <v>72000</v>
      </c>
      <c r="S7" s="7">
        <f>R7*1.11</f>
        <v>79920</v>
      </c>
      <c r="T7" s="7"/>
      <c r="U7" t="s">
        <v>6</v>
      </c>
      <c r="V7" t="s">
        <v>39</v>
      </c>
      <c r="W7" s="7">
        <v>71800</v>
      </c>
      <c r="X7" s="7">
        <v>67100</v>
      </c>
      <c r="Y7" s="7">
        <v>64600</v>
      </c>
      <c r="Z7" s="7">
        <v>62500</v>
      </c>
      <c r="AA7" s="7">
        <v>61000</v>
      </c>
      <c r="AC7" t="s">
        <v>6</v>
      </c>
      <c r="AD7" t="s">
        <v>39</v>
      </c>
      <c r="AE7" s="7">
        <v>69000</v>
      </c>
      <c r="AF7" s="7">
        <f t="shared" si="0"/>
        <v>65600</v>
      </c>
      <c r="AG7" s="7">
        <f t="shared" si="2"/>
        <v>62100</v>
      </c>
      <c r="AH7" s="7">
        <f t="shared" si="3"/>
        <v>58700</v>
      </c>
      <c r="AI7" s="7">
        <f t="shared" si="4"/>
        <v>58700</v>
      </c>
    </row>
    <row r="8" spans="1:35">
      <c r="A8" t="s">
        <v>7</v>
      </c>
      <c r="B8" t="s">
        <v>39</v>
      </c>
      <c r="C8" s="7">
        <v>76000</v>
      </c>
      <c r="D8" s="7">
        <v>74000</v>
      </c>
      <c r="E8" s="7">
        <v>72000</v>
      </c>
      <c r="F8" s="7">
        <v>70000</v>
      </c>
      <c r="G8" s="7">
        <v>68000</v>
      </c>
      <c r="H8" s="7">
        <v>67000</v>
      </c>
      <c r="I8" s="7"/>
      <c r="J8" s="7"/>
      <c r="K8" s="7"/>
      <c r="L8" s="7"/>
      <c r="M8" s="7"/>
      <c r="N8" s="80" t="s">
        <v>167</v>
      </c>
      <c r="O8" s="80" t="s">
        <v>172</v>
      </c>
      <c r="P8" s="80">
        <v>124000</v>
      </c>
      <c r="Q8" s="7">
        <v>9000</v>
      </c>
      <c r="R8" s="7">
        <f t="shared" si="1"/>
        <v>133000</v>
      </c>
      <c r="S8" s="7">
        <v>158000</v>
      </c>
      <c r="T8" s="7"/>
      <c r="U8" t="s">
        <v>7</v>
      </c>
      <c r="V8" t="s">
        <v>39</v>
      </c>
      <c r="W8" s="7">
        <v>71800</v>
      </c>
      <c r="X8" s="7">
        <v>67100</v>
      </c>
      <c r="Y8" s="7">
        <v>64600</v>
      </c>
      <c r="Z8" s="7">
        <v>62500</v>
      </c>
      <c r="AA8" s="7">
        <v>61000</v>
      </c>
      <c r="AC8" t="s">
        <v>7</v>
      </c>
      <c r="AD8" t="s">
        <v>39</v>
      </c>
      <c r="AE8" s="7">
        <v>69000</v>
      </c>
      <c r="AF8" s="7">
        <f t="shared" si="0"/>
        <v>65600</v>
      </c>
      <c r="AG8" s="7">
        <f t="shared" si="2"/>
        <v>62100</v>
      </c>
      <c r="AH8" s="7">
        <f t="shared" si="3"/>
        <v>58700</v>
      </c>
      <c r="AI8" s="7">
        <f t="shared" si="4"/>
        <v>58700</v>
      </c>
    </row>
    <row r="9" spans="1:35">
      <c r="A9" t="s">
        <v>8</v>
      </c>
      <c r="B9" t="s">
        <v>39</v>
      </c>
      <c r="C9" s="7">
        <v>76000</v>
      </c>
      <c r="D9" s="7">
        <v>74000</v>
      </c>
      <c r="E9" s="7">
        <v>72000</v>
      </c>
      <c r="F9" s="7">
        <v>70000</v>
      </c>
      <c r="G9" s="7">
        <v>68000</v>
      </c>
      <c r="H9" s="7">
        <v>67000</v>
      </c>
      <c r="I9" s="7"/>
      <c r="J9" s="7"/>
      <c r="K9" s="7"/>
      <c r="L9" s="7"/>
      <c r="M9" s="7"/>
      <c r="N9" s="80" t="s">
        <v>173</v>
      </c>
      <c r="O9" s="80" t="s">
        <v>174</v>
      </c>
      <c r="P9" s="80">
        <v>165000</v>
      </c>
      <c r="Q9" s="7">
        <v>9000</v>
      </c>
      <c r="R9" s="7">
        <f t="shared" si="1"/>
        <v>174000</v>
      </c>
      <c r="S9" s="7"/>
      <c r="T9" s="7"/>
      <c r="U9" t="s">
        <v>8</v>
      </c>
      <c r="V9" t="s">
        <v>39</v>
      </c>
      <c r="W9" s="7">
        <v>71800</v>
      </c>
      <c r="X9" s="7">
        <v>67100</v>
      </c>
      <c r="Y9" s="7">
        <v>64600</v>
      </c>
      <c r="Z9" s="7">
        <v>62500</v>
      </c>
      <c r="AA9" s="7">
        <v>61000</v>
      </c>
      <c r="AC9" t="s">
        <v>8</v>
      </c>
      <c r="AD9" t="s">
        <v>39</v>
      </c>
      <c r="AE9" s="7">
        <v>69000</v>
      </c>
      <c r="AF9" s="7">
        <f t="shared" si="0"/>
        <v>65600</v>
      </c>
      <c r="AG9" s="7">
        <f t="shared" si="2"/>
        <v>62100</v>
      </c>
      <c r="AH9" s="7">
        <f t="shared" si="3"/>
        <v>58700</v>
      </c>
      <c r="AI9" s="7">
        <f t="shared" si="4"/>
        <v>58700</v>
      </c>
    </row>
    <row r="10" spans="1:35">
      <c r="A10" t="s">
        <v>9</v>
      </c>
      <c r="B10" t="s">
        <v>39</v>
      </c>
      <c r="C10" s="7">
        <v>76000</v>
      </c>
      <c r="D10" s="7">
        <v>74000</v>
      </c>
      <c r="E10" s="7">
        <v>72000</v>
      </c>
      <c r="F10" s="7">
        <v>70000</v>
      </c>
      <c r="G10" s="7">
        <v>68000</v>
      </c>
      <c r="H10" s="7">
        <v>67000</v>
      </c>
      <c r="I10" s="7"/>
      <c r="J10" s="7"/>
      <c r="K10" s="7"/>
      <c r="L10" s="7"/>
      <c r="M10" s="7"/>
      <c r="N10" s="80" t="s">
        <v>159</v>
      </c>
      <c r="O10" s="80" t="s">
        <v>174</v>
      </c>
      <c r="P10" s="80">
        <v>165000</v>
      </c>
      <c r="Q10" s="7">
        <v>10000</v>
      </c>
      <c r="R10" s="7">
        <f t="shared" si="1"/>
        <v>175000</v>
      </c>
      <c r="S10" s="7">
        <f>R10*1.2</f>
        <v>210000</v>
      </c>
      <c r="T10" s="7"/>
      <c r="U10" t="s">
        <v>9</v>
      </c>
      <c r="V10" t="s">
        <v>39</v>
      </c>
      <c r="W10" s="7">
        <v>71800</v>
      </c>
      <c r="X10" s="7">
        <v>67100</v>
      </c>
      <c r="Y10" s="7">
        <v>64600</v>
      </c>
      <c r="Z10" s="7">
        <v>62500</v>
      </c>
      <c r="AA10" s="7">
        <v>61000</v>
      </c>
      <c r="AC10" t="s">
        <v>9</v>
      </c>
      <c r="AD10" t="s">
        <v>39</v>
      </c>
      <c r="AE10" s="7">
        <v>69000</v>
      </c>
      <c r="AF10" s="7">
        <f t="shared" si="0"/>
        <v>65600</v>
      </c>
      <c r="AG10" s="7">
        <f t="shared" si="2"/>
        <v>62100</v>
      </c>
      <c r="AH10" s="7">
        <f t="shared" si="3"/>
        <v>58700</v>
      </c>
      <c r="AI10" s="7">
        <f t="shared" si="4"/>
        <v>58700</v>
      </c>
    </row>
    <row r="11" spans="1:35">
      <c r="A11" t="s">
        <v>10</v>
      </c>
      <c r="B11" t="s">
        <v>39</v>
      </c>
      <c r="C11" s="7">
        <v>76000</v>
      </c>
      <c r="D11" s="7">
        <v>74000</v>
      </c>
      <c r="E11" s="7">
        <v>72000</v>
      </c>
      <c r="F11" s="7">
        <v>70000</v>
      </c>
      <c r="G11" s="7">
        <v>68000</v>
      </c>
      <c r="H11" s="7">
        <v>67000</v>
      </c>
      <c r="I11" s="7"/>
      <c r="J11" s="7"/>
      <c r="K11" s="7"/>
      <c r="L11" s="7"/>
      <c r="M11" s="7"/>
      <c r="N11" s="80" t="s">
        <v>175</v>
      </c>
      <c r="O11" s="80" t="s">
        <v>176</v>
      </c>
      <c r="P11" s="80">
        <v>215000</v>
      </c>
      <c r="Q11" s="7">
        <v>30000</v>
      </c>
      <c r="R11" s="7">
        <f t="shared" si="1"/>
        <v>245000</v>
      </c>
      <c r="S11" s="7">
        <f>R11*1.15</f>
        <v>281750</v>
      </c>
      <c r="T11" s="7"/>
      <c r="U11" t="s">
        <v>10</v>
      </c>
      <c r="V11" t="s">
        <v>39</v>
      </c>
      <c r="W11" s="7">
        <v>71800</v>
      </c>
      <c r="X11" s="7">
        <v>67100</v>
      </c>
      <c r="Y11" s="7">
        <v>64600</v>
      </c>
      <c r="Z11" s="7">
        <v>62500</v>
      </c>
      <c r="AA11" s="7">
        <v>61000</v>
      </c>
      <c r="AC11" t="s">
        <v>10</v>
      </c>
      <c r="AD11" t="s">
        <v>39</v>
      </c>
      <c r="AE11" s="7">
        <v>69000</v>
      </c>
      <c r="AF11" s="7">
        <f t="shared" si="0"/>
        <v>65600</v>
      </c>
      <c r="AG11" s="7">
        <f t="shared" si="2"/>
        <v>62100</v>
      </c>
      <c r="AH11" s="7">
        <f t="shared" si="3"/>
        <v>58700</v>
      </c>
      <c r="AI11" s="7">
        <f t="shared" si="4"/>
        <v>58700</v>
      </c>
    </row>
    <row r="12" spans="1:35">
      <c r="A12" t="s">
        <v>11</v>
      </c>
      <c r="B12" t="s">
        <v>38</v>
      </c>
      <c r="C12" s="7">
        <v>90000</v>
      </c>
      <c r="D12" s="7">
        <v>88000</v>
      </c>
      <c r="E12" s="7">
        <v>86000</v>
      </c>
      <c r="F12" s="7">
        <v>84000</v>
      </c>
      <c r="G12" s="7">
        <v>82000</v>
      </c>
      <c r="H12" s="7">
        <v>80000</v>
      </c>
      <c r="I12" s="7"/>
      <c r="J12" s="7"/>
      <c r="K12" s="7"/>
      <c r="L12" s="7"/>
      <c r="M12" s="7"/>
      <c r="N12" s="80" t="s">
        <v>177</v>
      </c>
      <c r="O12" s="80" t="s">
        <v>178</v>
      </c>
      <c r="P12" s="80">
        <v>235000</v>
      </c>
      <c r="Q12" s="7">
        <v>30000</v>
      </c>
      <c r="R12" s="7">
        <f t="shared" si="1"/>
        <v>265000</v>
      </c>
      <c r="S12" s="7">
        <f>R12*1.1</f>
        <v>291500</v>
      </c>
      <c r="T12" s="7"/>
      <c r="U12" t="s">
        <v>11</v>
      </c>
      <c r="V12" t="s">
        <v>38</v>
      </c>
      <c r="W12" s="7">
        <v>77000</v>
      </c>
      <c r="X12" s="7">
        <v>72000</v>
      </c>
      <c r="Y12" s="7">
        <v>72400</v>
      </c>
      <c r="Z12" s="7">
        <v>67000</v>
      </c>
      <c r="AA12" s="7">
        <v>69300</v>
      </c>
      <c r="AC12" t="s">
        <v>11</v>
      </c>
      <c r="AD12" t="s">
        <v>38</v>
      </c>
      <c r="AE12" s="7">
        <v>99400</v>
      </c>
      <c r="AF12" s="7">
        <f t="shared" si="0"/>
        <v>94400</v>
      </c>
      <c r="AG12" s="7">
        <f t="shared" si="2"/>
        <v>89500</v>
      </c>
      <c r="AH12" s="7">
        <f t="shared" si="3"/>
        <v>84500</v>
      </c>
      <c r="AI12" s="7">
        <f t="shared" si="4"/>
        <v>84500</v>
      </c>
    </row>
    <row r="13" spans="1:35">
      <c r="A13" t="s">
        <v>12</v>
      </c>
      <c r="B13" t="s">
        <v>38</v>
      </c>
      <c r="C13" s="7">
        <v>90000</v>
      </c>
      <c r="D13" s="7">
        <v>88000</v>
      </c>
      <c r="E13" s="7">
        <v>86000</v>
      </c>
      <c r="F13" s="7">
        <v>84000</v>
      </c>
      <c r="G13" s="7">
        <v>82000</v>
      </c>
      <c r="H13" s="7">
        <v>80000</v>
      </c>
      <c r="I13" s="7"/>
      <c r="J13" s="7"/>
      <c r="K13" s="7"/>
      <c r="L13" s="7"/>
      <c r="M13" s="7"/>
      <c r="N13" s="80" t="s">
        <v>179</v>
      </c>
      <c r="O13" s="80"/>
      <c r="P13" s="80">
        <v>270000</v>
      </c>
      <c r="Q13" s="7">
        <v>40000</v>
      </c>
      <c r="R13" s="7">
        <f t="shared" si="1"/>
        <v>310000</v>
      </c>
      <c r="S13" s="7">
        <f>R13*1.1</f>
        <v>341000</v>
      </c>
      <c r="T13" s="7"/>
      <c r="U13" t="s">
        <v>12</v>
      </c>
      <c r="V13" t="s">
        <v>38</v>
      </c>
      <c r="W13" s="7">
        <v>77000</v>
      </c>
      <c r="X13" s="7">
        <v>72000</v>
      </c>
      <c r="Y13" s="7">
        <v>72400</v>
      </c>
      <c r="Z13" s="7">
        <v>67000</v>
      </c>
      <c r="AA13" s="7">
        <v>69300</v>
      </c>
      <c r="AC13" t="s">
        <v>12</v>
      </c>
      <c r="AD13" t="s">
        <v>38</v>
      </c>
      <c r="AE13" s="7">
        <v>99400</v>
      </c>
      <c r="AF13" s="7">
        <f t="shared" si="0"/>
        <v>94400</v>
      </c>
      <c r="AG13" s="7">
        <f t="shared" si="2"/>
        <v>89500</v>
      </c>
      <c r="AH13" s="7">
        <f t="shared" si="3"/>
        <v>84500</v>
      </c>
      <c r="AI13" s="7">
        <f t="shared" si="4"/>
        <v>84500</v>
      </c>
    </row>
    <row r="14" spans="1:35">
      <c r="A14" t="s">
        <v>13</v>
      </c>
      <c r="B14" t="s">
        <v>38</v>
      </c>
      <c r="C14" s="7">
        <v>90000</v>
      </c>
      <c r="D14" s="7">
        <v>88000</v>
      </c>
      <c r="E14" s="7">
        <v>86000</v>
      </c>
      <c r="F14" s="7">
        <v>84000</v>
      </c>
      <c r="G14" s="7">
        <v>82000</v>
      </c>
      <c r="H14" s="7">
        <v>80000</v>
      </c>
      <c r="I14" s="7"/>
      <c r="J14" s="7"/>
      <c r="K14" s="7"/>
      <c r="L14" s="7"/>
      <c r="M14" s="7"/>
      <c r="N14" s="80" t="s">
        <v>180</v>
      </c>
      <c r="O14" s="80"/>
      <c r="P14" s="80">
        <v>395000</v>
      </c>
      <c r="Q14" s="7">
        <v>50000</v>
      </c>
      <c r="R14" s="7">
        <f t="shared" si="1"/>
        <v>445000</v>
      </c>
      <c r="S14" s="7">
        <f>R14*1.1</f>
        <v>489500.00000000006</v>
      </c>
      <c r="T14" s="7"/>
      <c r="U14" t="s">
        <v>13</v>
      </c>
      <c r="V14" t="s">
        <v>38</v>
      </c>
      <c r="W14" s="7">
        <v>77000</v>
      </c>
      <c r="X14" s="7">
        <v>72000</v>
      </c>
      <c r="Y14" s="7">
        <v>72400</v>
      </c>
      <c r="Z14" s="7">
        <v>67000</v>
      </c>
      <c r="AA14" s="7">
        <v>69300</v>
      </c>
      <c r="AC14" t="s">
        <v>13</v>
      </c>
      <c r="AD14" t="s">
        <v>38</v>
      </c>
      <c r="AE14" s="7">
        <v>99400</v>
      </c>
      <c r="AF14" s="7">
        <f t="shared" si="0"/>
        <v>94400</v>
      </c>
      <c r="AG14" s="7">
        <f t="shared" si="2"/>
        <v>89500</v>
      </c>
      <c r="AH14" s="7">
        <f t="shared" si="3"/>
        <v>84500</v>
      </c>
      <c r="AI14" s="7">
        <f t="shared" si="4"/>
        <v>84500</v>
      </c>
    </row>
    <row r="15" spans="1:35">
      <c r="A15" t="s">
        <v>14</v>
      </c>
      <c r="B15" t="s">
        <v>40</v>
      </c>
      <c r="C15" s="7">
        <f t="shared" ref="C15:G20" si="5">D15+4000</f>
        <v>178000</v>
      </c>
      <c r="D15" s="7">
        <f t="shared" si="5"/>
        <v>174000</v>
      </c>
      <c r="E15" s="7">
        <f t="shared" si="5"/>
        <v>170000</v>
      </c>
      <c r="F15" s="7">
        <f t="shared" si="5"/>
        <v>166000</v>
      </c>
      <c r="G15" s="7">
        <f t="shared" si="5"/>
        <v>162000</v>
      </c>
      <c r="H15" s="7">
        <v>158000</v>
      </c>
      <c r="I15" s="7"/>
      <c r="J15" s="7"/>
      <c r="K15" s="7"/>
      <c r="L15" s="7"/>
      <c r="M15" s="7"/>
      <c r="N15" s="80" t="s">
        <v>183</v>
      </c>
      <c r="O15" s="80"/>
      <c r="P15" s="80">
        <v>495000</v>
      </c>
      <c r="Q15" s="7">
        <v>60000</v>
      </c>
      <c r="R15" s="7">
        <f t="shared" si="1"/>
        <v>555000</v>
      </c>
      <c r="S15" s="7">
        <f>R15*1.1</f>
        <v>610500</v>
      </c>
      <c r="T15" s="7"/>
      <c r="U15" t="s">
        <v>14</v>
      </c>
      <c r="V15" t="s">
        <v>40</v>
      </c>
      <c r="W15" s="7">
        <v>146700</v>
      </c>
      <c r="X15" s="7">
        <v>137200</v>
      </c>
      <c r="Y15" s="7">
        <v>137900</v>
      </c>
      <c r="Z15" s="7">
        <v>127600</v>
      </c>
      <c r="AA15" s="7">
        <v>132000</v>
      </c>
      <c r="AC15" t="s">
        <v>14</v>
      </c>
      <c r="AD15" t="s">
        <v>40</v>
      </c>
      <c r="AE15" s="7">
        <v>176000</v>
      </c>
      <c r="AF15" s="7">
        <f t="shared" si="0"/>
        <v>167200</v>
      </c>
      <c r="AG15" s="7">
        <f t="shared" si="2"/>
        <v>158400</v>
      </c>
      <c r="AH15" s="7">
        <f t="shared" si="3"/>
        <v>149600</v>
      </c>
      <c r="AI15" s="7">
        <f t="shared" si="4"/>
        <v>149600</v>
      </c>
    </row>
    <row r="16" spans="1:35">
      <c r="A16" t="s">
        <v>124</v>
      </c>
      <c r="B16" t="s">
        <v>40</v>
      </c>
      <c r="C16" s="7">
        <f t="shared" si="5"/>
        <v>178000</v>
      </c>
      <c r="D16" s="7">
        <f t="shared" si="5"/>
        <v>174000</v>
      </c>
      <c r="E16" s="7">
        <f t="shared" si="5"/>
        <v>170000</v>
      </c>
      <c r="F16" s="7">
        <f t="shared" si="5"/>
        <v>166000</v>
      </c>
      <c r="G16" s="7">
        <f t="shared" si="5"/>
        <v>162000</v>
      </c>
      <c r="H16" s="7">
        <v>158000</v>
      </c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t="s">
        <v>124</v>
      </c>
      <c r="V16" t="s">
        <v>40</v>
      </c>
      <c r="W16" s="7">
        <v>146700</v>
      </c>
      <c r="X16" s="7">
        <v>137200</v>
      </c>
      <c r="Y16" s="7">
        <v>137900</v>
      </c>
      <c r="Z16" s="7">
        <v>127600</v>
      </c>
      <c r="AA16" s="7">
        <v>132000</v>
      </c>
      <c r="AE16" s="7"/>
      <c r="AF16" s="7"/>
      <c r="AG16" s="7"/>
      <c r="AH16" s="7"/>
      <c r="AI16" s="7"/>
    </row>
    <row r="17" spans="1:35">
      <c r="A17" t="s">
        <v>15</v>
      </c>
      <c r="B17" t="s">
        <v>40</v>
      </c>
      <c r="C17" s="7">
        <f t="shared" si="5"/>
        <v>178000</v>
      </c>
      <c r="D17" s="7">
        <f t="shared" si="5"/>
        <v>174000</v>
      </c>
      <c r="E17" s="7">
        <f t="shared" si="5"/>
        <v>170000</v>
      </c>
      <c r="F17" s="7">
        <f t="shared" si="5"/>
        <v>166000</v>
      </c>
      <c r="G17" s="7">
        <f t="shared" si="5"/>
        <v>162000</v>
      </c>
      <c r="H17" s="7">
        <v>158000</v>
      </c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t="s">
        <v>15</v>
      </c>
      <c r="V17" t="s">
        <v>40</v>
      </c>
      <c r="W17" s="7">
        <v>169300</v>
      </c>
      <c r="X17" s="7">
        <v>158300</v>
      </c>
      <c r="Y17" s="7">
        <v>159100</v>
      </c>
      <c r="Z17" s="7">
        <v>147300</v>
      </c>
      <c r="AA17" s="7">
        <v>152400</v>
      </c>
      <c r="AC17" t="s">
        <v>15</v>
      </c>
      <c r="AD17" t="s">
        <v>40</v>
      </c>
      <c r="AE17" s="7">
        <v>176000</v>
      </c>
      <c r="AF17" s="7">
        <f t="shared" si="0"/>
        <v>167200</v>
      </c>
      <c r="AG17" s="7">
        <f t="shared" si="2"/>
        <v>158400</v>
      </c>
      <c r="AH17" s="7">
        <f t="shared" si="3"/>
        <v>149600</v>
      </c>
      <c r="AI17" s="7">
        <f t="shared" si="4"/>
        <v>149600</v>
      </c>
    </row>
    <row r="18" spans="1:35">
      <c r="A18" t="s">
        <v>16</v>
      </c>
      <c r="B18" t="s">
        <v>40</v>
      </c>
      <c r="C18" s="7">
        <f t="shared" si="5"/>
        <v>178000</v>
      </c>
      <c r="D18" s="7">
        <f t="shared" si="5"/>
        <v>174000</v>
      </c>
      <c r="E18" s="7">
        <f t="shared" si="5"/>
        <v>170000</v>
      </c>
      <c r="F18" s="7">
        <f t="shared" si="5"/>
        <v>166000</v>
      </c>
      <c r="G18" s="7">
        <f t="shared" si="5"/>
        <v>162000</v>
      </c>
      <c r="H18" s="7">
        <v>158000</v>
      </c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t="s">
        <v>16</v>
      </c>
      <c r="V18" t="s">
        <v>40</v>
      </c>
      <c r="W18" s="7">
        <v>169300</v>
      </c>
      <c r="X18" s="7">
        <v>158300</v>
      </c>
      <c r="Y18" s="7">
        <v>159100</v>
      </c>
      <c r="Z18" s="7">
        <v>147300</v>
      </c>
      <c r="AA18" s="7">
        <v>152400</v>
      </c>
      <c r="AC18" t="s">
        <v>16</v>
      </c>
      <c r="AD18" t="s">
        <v>40</v>
      </c>
      <c r="AE18" s="7">
        <v>176000</v>
      </c>
      <c r="AF18" s="7">
        <f t="shared" si="0"/>
        <v>167200</v>
      </c>
      <c r="AG18" s="7">
        <f t="shared" si="2"/>
        <v>158400</v>
      </c>
      <c r="AH18" s="7">
        <f t="shared" si="3"/>
        <v>149600</v>
      </c>
      <c r="AI18" s="7">
        <f t="shared" si="4"/>
        <v>149600</v>
      </c>
    </row>
    <row r="19" spans="1:35">
      <c r="A19" t="s">
        <v>17</v>
      </c>
      <c r="B19" t="s">
        <v>40</v>
      </c>
      <c r="C19" s="7">
        <f t="shared" si="5"/>
        <v>178000</v>
      </c>
      <c r="D19" s="7">
        <f t="shared" si="5"/>
        <v>174000</v>
      </c>
      <c r="E19" s="7">
        <f t="shared" si="5"/>
        <v>170000</v>
      </c>
      <c r="F19" s="7">
        <f t="shared" si="5"/>
        <v>166000</v>
      </c>
      <c r="G19" s="7">
        <f t="shared" si="5"/>
        <v>162000</v>
      </c>
      <c r="H19" s="7">
        <v>158000</v>
      </c>
      <c r="I19" s="7"/>
      <c r="J19" s="7"/>
      <c r="K19" s="7"/>
      <c r="L19" s="7"/>
      <c r="M19" s="7"/>
      <c r="N19" s="7" t="s">
        <v>168</v>
      </c>
      <c r="O19" s="7"/>
      <c r="P19" s="7"/>
      <c r="Q19" s="7"/>
      <c r="R19" s="7"/>
      <c r="S19" s="7"/>
      <c r="T19" s="7"/>
      <c r="U19" t="s">
        <v>17</v>
      </c>
      <c r="V19" t="s">
        <v>41</v>
      </c>
      <c r="W19" s="7">
        <v>242000</v>
      </c>
      <c r="X19" s="7">
        <v>226300</v>
      </c>
      <c r="Y19" s="7">
        <v>227500</v>
      </c>
      <c r="Z19" s="7">
        <v>210500</v>
      </c>
      <c r="AA19" s="7">
        <v>217800</v>
      </c>
      <c r="AC19" t="s">
        <v>17</v>
      </c>
      <c r="AD19" t="s">
        <v>41</v>
      </c>
      <c r="AE19" s="7">
        <v>214000</v>
      </c>
      <c r="AF19" s="7">
        <f t="shared" si="0"/>
        <v>203300</v>
      </c>
      <c r="AG19" s="7">
        <f t="shared" si="2"/>
        <v>192600</v>
      </c>
      <c r="AH19" s="7">
        <f t="shared" si="3"/>
        <v>181900</v>
      </c>
      <c r="AI19" s="7">
        <f t="shared" si="4"/>
        <v>181900</v>
      </c>
    </row>
    <row r="20" spans="1:35">
      <c r="A20" t="s">
        <v>18</v>
      </c>
      <c r="B20" t="s">
        <v>40</v>
      </c>
      <c r="C20" s="7">
        <f t="shared" si="5"/>
        <v>178000</v>
      </c>
      <c r="D20" s="7">
        <f t="shared" si="5"/>
        <v>174000</v>
      </c>
      <c r="E20" s="7">
        <f t="shared" si="5"/>
        <v>170000</v>
      </c>
      <c r="F20" s="7">
        <f t="shared" si="5"/>
        <v>166000</v>
      </c>
      <c r="G20" s="7">
        <f t="shared" si="5"/>
        <v>162000</v>
      </c>
      <c r="H20" s="7">
        <v>158000</v>
      </c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t="s">
        <v>18</v>
      </c>
      <c r="V20" t="s">
        <v>41</v>
      </c>
      <c r="W20" s="7">
        <v>242000</v>
      </c>
      <c r="X20" s="7">
        <v>226300</v>
      </c>
      <c r="Y20" s="7">
        <v>227500</v>
      </c>
      <c r="Z20" s="7">
        <v>210500</v>
      </c>
      <c r="AA20" s="7">
        <v>217800</v>
      </c>
      <c r="AC20" t="s">
        <v>18</v>
      </c>
      <c r="AD20" t="s">
        <v>41</v>
      </c>
      <c r="AE20" s="7">
        <v>214000</v>
      </c>
      <c r="AF20" s="7">
        <f t="shared" si="0"/>
        <v>203300</v>
      </c>
      <c r="AG20" s="7">
        <f t="shared" si="2"/>
        <v>192600</v>
      </c>
      <c r="AH20" s="7">
        <f t="shared" si="3"/>
        <v>181900</v>
      </c>
      <c r="AI20" s="7">
        <f t="shared" si="4"/>
        <v>181900</v>
      </c>
    </row>
    <row r="21" spans="1:35">
      <c r="A21" t="s">
        <v>19</v>
      </c>
      <c r="B21" t="s">
        <v>41</v>
      </c>
      <c r="C21" s="7">
        <f t="shared" ref="C21:G24" si="6">D21+9000</f>
        <v>255000</v>
      </c>
      <c r="D21" s="7">
        <f t="shared" si="6"/>
        <v>246000</v>
      </c>
      <c r="E21" s="7">
        <f t="shared" si="6"/>
        <v>237000</v>
      </c>
      <c r="F21" s="7">
        <f t="shared" si="6"/>
        <v>228000</v>
      </c>
      <c r="G21" s="7">
        <f t="shared" si="6"/>
        <v>219000</v>
      </c>
      <c r="H21" s="7">
        <v>210000</v>
      </c>
      <c r="I21" s="7"/>
      <c r="J21" s="7"/>
      <c r="K21" s="7"/>
      <c r="L21" s="7"/>
      <c r="M21" s="7"/>
      <c r="N21" s="7" t="s">
        <v>181</v>
      </c>
      <c r="O21" s="7">
        <v>77000</v>
      </c>
      <c r="P21" s="7">
        <v>68000</v>
      </c>
      <c r="Q21" s="7"/>
      <c r="R21" s="7"/>
      <c r="S21" s="7"/>
      <c r="T21" s="7"/>
      <c r="U21" t="s">
        <v>19</v>
      </c>
      <c r="V21" t="s">
        <v>41</v>
      </c>
      <c r="W21" s="7">
        <v>242000</v>
      </c>
      <c r="X21" s="7">
        <v>226300</v>
      </c>
      <c r="Y21" s="7">
        <v>227500</v>
      </c>
      <c r="Z21" s="7">
        <v>210500</v>
      </c>
      <c r="AA21" s="7">
        <v>217800</v>
      </c>
      <c r="AC21" t="s">
        <v>19</v>
      </c>
      <c r="AD21" t="s">
        <v>41</v>
      </c>
      <c r="AE21" s="7">
        <v>214000</v>
      </c>
      <c r="AF21" s="7">
        <f t="shared" si="0"/>
        <v>203300</v>
      </c>
      <c r="AG21" s="7">
        <f t="shared" si="2"/>
        <v>192600</v>
      </c>
      <c r="AH21" s="7">
        <f t="shared" si="3"/>
        <v>181900</v>
      </c>
      <c r="AI21" s="7">
        <f t="shared" si="4"/>
        <v>181900</v>
      </c>
    </row>
    <row r="22" spans="1:35">
      <c r="A22" t="s">
        <v>20</v>
      </c>
      <c r="B22" t="s">
        <v>41</v>
      </c>
      <c r="C22" s="7">
        <f t="shared" si="6"/>
        <v>255000</v>
      </c>
      <c r="D22" s="7">
        <f t="shared" si="6"/>
        <v>246000</v>
      </c>
      <c r="E22" s="7">
        <f t="shared" si="6"/>
        <v>237000</v>
      </c>
      <c r="F22" s="7">
        <f t="shared" si="6"/>
        <v>228000</v>
      </c>
      <c r="G22" s="7">
        <f t="shared" si="6"/>
        <v>219000</v>
      </c>
      <c r="H22" s="7">
        <v>210000</v>
      </c>
      <c r="I22" s="7"/>
      <c r="J22" s="7"/>
      <c r="K22" s="7"/>
      <c r="L22" s="7"/>
      <c r="M22" s="7"/>
      <c r="N22" s="7" t="s">
        <v>182</v>
      </c>
      <c r="O22" s="7">
        <v>90</v>
      </c>
      <c r="P22" s="7">
        <v>87</v>
      </c>
      <c r="Q22" s="7">
        <v>79</v>
      </c>
      <c r="R22" s="7"/>
      <c r="S22" s="7"/>
      <c r="T22" s="7"/>
      <c r="U22" t="s">
        <v>20</v>
      </c>
      <c r="V22" t="s">
        <v>41</v>
      </c>
      <c r="W22" s="7">
        <v>242000</v>
      </c>
      <c r="X22" s="7">
        <v>226300</v>
      </c>
      <c r="Y22" s="7">
        <v>227500</v>
      </c>
      <c r="Z22" s="7">
        <v>210500</v>
      </c>
      <c r="AA22" s="7">
        <v>217800</v>
      </c>
      <c r="AC22" t="s">
        <v>20</v>
      </c>
      <c r="AD22" t="s">
        <v>41</v>
      </c>
      <c r="AE22" s="7">
        <v>214000</v>
      </c>
      <c r="AF22" s="7">
        <f t="shared" si="0"/>
        <v>203300</v>
      </c>
      <c r="AG22" s="7">
        <f t="shared" si="2"/>
        <v>192600</v>
      </c>
      <c r="AH22" s="7">
        <f t="shared" si="3"/>
        <v>181900</v>
      </c>
      <c r="AI22" s="7">
        <f t="shared" si="4"/>
        <v>181900</v>
      </c>
    </row>
    <row r="23" spans="1:35">
      <c r="A23" t="s">
        <v>21</v>
      </c>
      <c r="B23" t="s">
        <v>41</v>
      </c>
      <c r="C23" s="7">
        <f t="shared" si="6"/>
        <v>255000</v>
      </c>
      <c r="D23" s="7">
        <f t="shared" si="6"/>
        <v>246000</v>
      </c>
      <c r="E23" s="7">
        <f t="shared" si="6"/>
        <v>237000</v>
      </c>
      <c r="F23" s="7">
        <f t="shared" si="6"/>
        <v>228000</v>
      </c>
      <c r="G23" s="7">
        <f t="shared" si="6"/>
        <v>219000</v>
      </c>
      <c r="H23" s="7">
        <v>210000</v>
      </c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t="s">
        <v>21</v>
      </c>
      <c r="V23" t="s">
        <v>41</v>
      </c>
      <c r="W23" s="7">
        <v>242000</v>
      </c>
      <c r="X23" s="7">
        <v>226300</v>
      </c>
      <c r="Y23" s="7">
        <v>227500</v>
      </c>
      <c r="Z23" s="7">
        <v>210500</v>
      </c>
      <c r="AA23" s="7">
        <v>217800</v>
      </c>
      <c r="AC23" t="s">
        <v>21</v>
      </c>
      <c r="AD23" t="s">
        <v>41</v>
      </c>
      <c r="AE23" s="7">
        <v>214000</v>
      </c>
      <c r="AF23" s="7">
        <f t="shared" si="0"/>
        <v>203300</v>
      </c>
      <c r="AG23" s="7">
        <f t="shared" si="2"/>
        <v>192600</v>
      </c>
      <c r="AH23" s="7">
        <f t="shared" si="3"/>
        <v>181900</v>
      </c>
      <c r="AI23" s="7">
        <f t="shared" si="4"/>
        <v>181900</v>
      </c>
    </row>
    <row r="24" spans="1:35">
      <c r="A24" t="s">
        <v>44</v>
      </c>
      <c r="B24" t="s">
        <v>65</v>
      </c>
      <c r="C24" s="7">
        <f t="shared" si="6"/>
        <v>320000</v>
      </c>
      <c r="D24" s="7">
        <f t="shared" si="6"/>
        <v>311000</v>
      </c>
      <c r="E24" s="7">
        <f t="shared" si="6"/>
        <v>302000</v>
      </c>
      <c r="F24" s="7">
        <f t="shared" si="6"/>
        <v>293000</v>
      </c>
      <c r="G24" s="7">
        <f t="shared" si="6"/>
        <v>284000</v>
      </c>
      <c r="H24" s="7">
        <v>275000</v>
      </c>
      <c r="I24" s="7"/>
      <c r="J24" s="7"/>
      <c r="K24" s="7"/>
      <c r="L24" s="7"/>
      <c r="M24" s="7"/>
      <c r="N24" s="72">
        <v>182</v>
      </c>
      <c r="O24" s="72">
        <v>176</v>
      </c>
      <c r="P24" s="72">
        <v>164</v>
      </c>
      <c r="Q24" s="72">
        <v>160</v>
      </c>
      <c r="R24" s="7"/>
      <c r="S24" s="7"/>
      <c r="T24" s="7"/>
      <c r="U24" t="s">
        <v>44</v>
      </c>
      <c r="V24" t="s">
        <v>65</v>
      </c>
      <c r="W24" s="7">
        <v>263000</v>
      </c>
      <c r="X24" s="7">
        <v>252000</v>
      </c>
      <c r="Y24" s="7">
        <v>247200</v>
      </c>
      <c r="Z24" s="7">
        <v>242000</v>
      </c>
      <c r="AA24" s="7">
        <v>236500</v>
      </c>
      <c r="AC24" t="s">
        <v>44</v>
      </c>
      <c r="AD24" t="s">
        <v>65</v>
      </c>
      <c r="AE24" s="7">
        <v>305000</v>
      </c>
      <c r="AF24" s="7">
        <f t="shared" si="0"/>
        <v>289800</v>
      </c>
      <c r="AG24" s="7">
        <f t="shared" si="2"/>
        <v>274500</v>
      </c>
      <c r="AH24" s="7">
        <f t="shared" si="3"/>
        <v>259300</v>
      </c>
      <c r="AI24" s="7">
        <f t="shared" si="4"/>
        <v>259300</v>
      </c>
    </row>
    <row r="25" spans="1:35"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W25" s="7"/>
      <c r="X25" s="7"/>
      <c r="Y25" s="7"/>
      <c r="Z25" s="7"/>
      <c r="AA25" s="7"/>
    </row>
    <row r="26" spans="1:35">
      <c r="A26" t="s">
        <v>45</v>
      </c>
      <c r="B26" t="s">
        <v>66</v>
      </c>
      <c r="C26" s="7">
        <f t="shared" ref="C26:G30" si="7">D26+10000</f>
        <v>341000</v>
      </c>
      <c r="D26" s="7">
        <f t="shared" si="7"/>
        <v>331000</v>
      </c>
      <c r="E26" s="7">
        <f t="shared" si="7"/>
        <v>321000</v>
      </c>
      <c r="F26" s="7">
        <f t="shared" si="7"/>
        <v>311000</v>
      </c>
      <c r="G26" s="7">
        <f t="shared" si="7"/>
        <v>301000</v>
      </c>
      <c r="H26" s="7">
        <v>291000</v>
      </c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t="s">
        <v>45</v>
      </c>
      <c r="V26" t="s">
        <v>66</v>
      </c>
      <c r="W26" s="7">
        <v>300000</v>
      </c>
      <c r="X26" s="7">
        <v>288000</v>
      </c>
      <c r="Y26" s="7">
        <v>282000</v>
      </c>
      <c r="Z26" s="7">
        <v>276000</v>
      </c>
      <c r="AA26" s="7">
        <v>270300</v>
      </c>
      <c r="AC26" t="s">
        <v>45</v>
      </c>
      <c r="AD26" t="s">
        <v>66</v>
      </c>
      <c r="AE26" s="7">
        <v>335000</v>
      </c>
      <c r="AF26" s="7">
        <f t="shared" ref="AF26:AF30" si="8">ROUND(AE26*0.95,-2)</f>
        <v>318300</v>
      </c>
      <c r="AG26" s="7">
        <f t="shared" ref="AG26:AG30" si="9">ROUND(AE26*0.91,-2)</f>
        <v>304900</v>
      </c>
      <c r="AH26" s="7">
        <f t="shared" ref="AH26:AH30" si="10">ROUND(AE26*0.89,-2)</f>
        <v>298200</v>
      </c>
      <c r="AI26" s="7">
        <f t="shared" ref="AI26:AI30" si="11">ROUND(AE26*0.865,-2)</f>
        <v>289800</v>
      </c>
    </row>
    <row r="27" spans="1:35">
      <c r="A27" t="s">
        <v>46</v>
      </c>
      <c r="B27" t="s">
        <v>66</v>
      </c>
      <c r="C27" s="7">
        <f t="shared" si="7"/>
        <v>341000</v>
      </c>
      <c r="D27" s="7">
        <f t="shared" si="7"/>
        <v>331000</v>
      </c>
      <c r="E27" s="7">
        <f t="shared" si="7"/>
        <v>321000</v>
      </c>
      <c r="F27" s="7">
        <f t="shared" si="7"/>
        <v>311000</v>
      </c>
      <c r="G27" s="7">
        <f t="shared" si="7"/>
        <v>301000</v>
      </c>
      <c r="H27" s="7">
        <v>291000</v>
      </c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t="s">
        <v>46</v>
      </c>
      <c r="V27" t="s">
        <v>66</v>
      </c>
      <c r="W27" s="7">
        <v>300000</v>
      </c>
      <c r="X27" s="7">
        <v>288000</v>
      </c>
      <c r="Y27" s="7">
        <v>282000</v>
      </c>
      <c r="Z27" s="7">
        <v>276000</v>
      </c>
      <c r="AA27" s="7">
        <v>270300</v>
      </c>
      <c r="AC27" t="s">
        <v>46</v>
      </c>
      <c r="AD27" t="s">
        <v>66</v>
      </c>
      <c r="AE27" s="7">
        <v>335000</v>
      </c>
      <c r="AF27" s="7">
        <f t="shared" si="8"/>
        <v>318300</v>
      </c>
      <c r="AG27" s="7">
        <f t="shared" si="9"/>
        <v>304900</v>
      </c>
      <c r="AH27" s="7">
        <f t="shared" si="10"/>
        <v>298200</v>
      </c>
      <c r="AI27" s="7">
        <f t="shared" si="11"/>
        <v>289800</v>
      </c>
    </row>
    <row r="28" spans="1:35">
      <c r="A28" t="s">
        <v>48</v>
      </c>
      <c r="B28" t="s">
        <v>67</v>
      </c>
      <c r="C28" s="7">
        <f t="shared" si="7"/>
        <v>391000</v>
      </c>
      <c r="D28" s="7">
        <f t="shared" si="7"/>
        <v>381000</v>
      </c>
      <c r="E28" s="7">
        <f t="shared" si="7"/>
        <v>371000</v>
      </c>
      <c r="F28" s="7">
        <f t="shared" si="7"/>
        <v>361000</v>
      </c>
      <c r="G28" s="7">
        <f t="shared" si="7"/>
        <v>351000</v>
      </c>
      <c r="H28" s="7">
        <v>341000</v>
      </c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t="s">
        <v>48</v>
      </c>
      <c r="V28" t="s">
        <v>67</v>
      </c>
      <c r="W28" s="7">
        <v>354000</v>
      </c>
      <c r="X28" s="7">
        <v>340000</v>
      </c>
      <c r="Y28" s="7">
        <v>332800</v>
      </c>
      <c r="Z28" s="7">
        <v>326000</v>
      </c>
      <c r="AA28" s="7">
        <v>318600</v>
      </c>
      <c r="AC28" t="s">
        <v>48</v>
      </c>
      <c r="AD28" t="s">
        <v>67</v>
      </c>
      <c r="AE28" s="7">
        <v>360000</v>
      </c>
      <c r="AF28" s="7">
        <f t="shared" si="8"/>
        <v>342000</v>
      </c>
      <c r="AG28" s="7">
        <f t="shared" si="9"/>
        <v>327600</v>
      </c>
      <c r="AH28" s="7">
        <f t="shared" si="10"/>
        <v>320400</v>
      </c>
      <c r="AI28" s="7">
        <f t="shared" si="11"/>
        <v>311400</v>
      </c>
    </row>
    <row r="29" spans="1:35">
      <c r="A29" t="s">
        <v>47</v>
      </c>
      <c r="B29" t="s">
        <v>67</v>
      </c>
      <c r="C29" s="7">
        <f t="shared" si="7"/>
        <v>391000</v>
      </c>
      <c r="D29" s="7">
        <f t="shared" si="7"/>
        <v>381000</v>
      </c>
      <c r="E29" s="7">
        <f t="shared" si="7"/>
        <v>371000</v>
      </c>
      <c r="F29" s="7">
        <f t="shared" si="7"/>
        <v>361000</v>
      </c>
      <c r="G29" s="7">
        <f t="shared" si="7"/>
        <v>351000</v>
      </c>
      <c r="H29" s="7">
        <v>341000</v>
      </c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t="s">
        <v>47</v>
      </c>
      <c r="V29" t="s">
        <v>67</v>
      </c>
      <c r="W29" s="7">
        <v>354000</v>
      </c>
      <c r="X29" s="7">
        <v>340000</v>
      </c>
      <c r="Y29" s="7">
        <v>332800</v>
      </c>
      <c r="Z29" s="7">
        <v>326000</v>
      </c>
      <c r="AA29" s="7">
        <v>318600</v>
      </c>
      <c r="AC29" t="s">
        <v>47</v>
      </c>
      <c r="AD29" t="s">
        <v>67</v>
      </c>
      <c r="AE29" s="7">
        <v>360000</v>
      </c>
      <c r="AF29" s="7">
        <f t="shared" si="8"/>
        <v>342000</v>
      </c>
      <c r="AG29" s="7">
        <f t="shared" si="9"/>
        <v>327600</v>
      </c>
      <c r="AH29" s="7">
        <f t="shared" si="10"/>
        <v>320400</v>
      </c>
      <c r="AI29" s="7">
        <f t="shared" si="11"/>
        <v>311400</v>
      </c>
    </row>
    <row r="30" spans="1:35">
      <c r="A30" t="s">
        <v>49</v>
      </c>
      <c r="B30" t="s">
        <v>67</v>
      </c>
      <c r="C30" s="7">
        <f t="shared" si="7"/>
        <v>391000</v>
      </c>
      <c r="D30" s="7">
        <f t="shared" si="7"/>
        <v>381000</v>
      </c>
      <c r="E30" s="7">
        <f t="shared" si="7"/>
        <v>371000</v>
      </c>
      <c r="F30" s="7">
        <f t="shared" si="7"/>
        <v>361000</v>
      </c>
      <c r="G30" s="7">
        <f t="shared" si="7"/>
        <v>351000</v>
      </c>
      <c r="H30" s="7">
        <v>341000</v>
      </c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t="s">
        <v>49</v>
      </c>
      <c r="V30" t="s">
        <v>67</v>
      </c>
      <c r="W30" s="7">
        <v>354000</v>
      </c>
      <c r="X30" s="7">
        <v>340000</v>
      </c>
      <c r="Y30" s="7">
        <v>332800</v>
      </c>
      <c r="Z30" s="7">
        <v>326000</v>
      </c>
      <c r="AA30" s="7">
        <v>318600</v>
      </c>
      <c r="AC30" t="s">
        <v>49</v>
      </c>
      <c r="AD30" t="s">
        <v>67</v>
      </c>
      <c r="AE30" s="7">
        <v>360000</v>
      </c>
      <c r="AF30" s="7">
        <f t="shared" si="8"/>
        <v>342000</v>
      </c>
      <c r="AG30" s="7">
        <f t="shared" si="9"/>
        <v>327600</v>
      </c>
      <c r="AH30" s="7">
        <f t="shared" si="10"/>
        <v>320400</v>
      </c>
      <c r="AI30" s="7">
        <f t="shared" si="11"/>
        <v>311400</v>
      </c>
    </row>
    <row r="31" spans="1:35">
      <c r="A31" t="s">
        <v>50</v>
      </c>
      <c r="B31" t="s">
        <v>68</v>
      </c>
      <c r="C31" s="7">
        <f t="shared" ref="C31:G33" si="12">D31+15000</f>
        <v>565000</v>
      </c>
      <c r="D31" s="7">
        <f t="shared" si="12"/>
        <v>550000</v>
      </c>
      <c r="E31" s="7">
        <f t="shared" si="12"/>
        <v>535000</v>
      </c>
      <c r="F31" s="7">
        <f t="shared" si="12"/>
        <v>520000</v>
      </c>
      <c r="G31" s="7">
        <f t="shared" si="12"/>
        <v>505000</v>
      </c>
      <c r="H31" s="7">
        <v>490000</v>
      </c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t="s">
        <v>50</v>
      </c>
      <c r="V31" t="s">
        <v>68</v>
      </c>
      <c r="W31" s="7">
        <v>518000</v>
      </c>
      <c r="X31" s="7">
        <v>497000</v>
      </c>
      <c r="Y31" s="7">
        <v>486900</v>
      </c>
      <c r="Z31" s="7">
        <v>477000</v>
      </c>
      <c r="AA31" s="7">
        <v>466100</v>
      </c>
      <c r="AC31" t="s">
        <v>50</v>
      </c>
      <c r="AD31" t="s">
        <v>68</v>
      </c>
      <c r="AE31" s="7">
        <v>470000</v>
      </c>
      <c r="AF31" s="7">
        <f t="shared" ref="AF31:AF40" si="13">ROUND(AE31*0.95,-2)</f>
        <v>446500</v>
      </c>
      <c r="AG31" s="7">
        <f t="shared" ref="AG31:AG40" si="14">ROUND(AE31*0.91,-2)</f>
        <v>427700</v>
      </c>
      <c r="AH31" s="7">
        <f t="shared" ref="AH31:AH40" si="15">ROUND(AE31*0.89,-2)</f>
        <v>418300</v>
      </c>
      <c r="AI31" s="7">
        <f t="shared" ref="AI31:AI40" si="16">ROUND(AE31*0.865,-2)</f>
        <v>406600</v>
      </c>
    </row>
    <row r="32" spans="1:35">
      <c r="A32" t="s">
        <v>51</v>
      </c>
      <c r="B32" t="s">
        <v>68</v>
      </c>
      <c r="C32" s="7">
        <f t="shared" si="12"/>
        <v>565000</v>
      </c>
      <c r="D32" s="7">
        <f t="shared" si="12"/>
        <v>550000</v>
      </c>
      <c r="E32" s="7">
        <f t="shared" si="12"/>
        <v>535000</v>
      </c>
      <c r="F32" s="7">
        <f t="shared" si="12"/>
        <v>520000</v>
      </c>
      <c r="G32" s="7">
        <f t="shared" si="12"/>
        <v>505000</v>
      </c>
      <c r="H32" s="7">
        <v>490000</v>
      </c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t="s">
        <v>51</v>
      </c>
      <c r="V32" t="s">
        <v>68</v>
      </c>
      <c r="W32" s="7">
        <v>518000</v>
      </c>
      <c r="X32" s="7">
        <v>497000</v>
      </c>
      <c r="Y32" s="7">
        <v>486900</v>
      </c>
      <c r="Z32" s="7">
        <v>477000</v>
      </c>
      <c r="AA32" s="7">
        <v>466100</v>
      </c>
      <c r="AC32" t="s">
        <v>51</v>
      </c>
      <c r="AD32" t="s">
        <v>68</v>
      </c>
      <c r="AE32" s="7">
        <v>470000</v>
      </c>
      <c r="AF32" s="7">
        <f t="shared" si="13"/>
        <v>446500</v>
      </c>
      <c r="AG32" s="7">
        <f t="shared" si="14"/>
        <v>427700</v>
      </c>
      <c r="AH32" s="7">
        <f t="shared" si="15"/>
        <v>418300</v>
      </c>
      <c r="AI32" s="7">
        <f t="shared" si="16"/>
        <v>406600</v>
      </c>
    </row>
    <row r="33" spans="1:35">
      <c r="A33" t="s">
        <v>52</v>
      </c>
      <c r="B33" t="s">
        <v>68</v>
      </c>
      <c r="C33" s="7">
        <f t="shared" si="12"/>
        <v>565000</v>
      </c>
      <c r="D33" s="7">
        <f t="shared" si="12"/>
        <v>550000</v>
      </c>
      <c r="E33" s="7">
        <f t="shared" si="12"/>
        <v>535000</v>
      </c>
      <c r="F33" s="7">
        <f t="shared" si="12"/>
        <v>520000</v>
      </c>
      <c r="G33" s="7">
        <f t="shared" si="12"/>
        <v>505000</v>
      </c>
      <c r="H33" s="7">
        <v>490000</v>
      </c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t="s">
        <v>52</v>
      </c>
      <c r="V33" t="s">
        <v>68</v>
      </c>
      <c r="W33" s="7">
        <v>518000</v>
      </c>
      <c r="X33" s="7">
        <v>497000</v>
      </c>
      <c r="Y33" s="7">
        <v>486900</v>
      </c>
      <c r="Z33" s="7">
        <v>477000</v>
      </c>
      <c r="AA33" s="7">
        <v>466100</v>
      </c>
      <c r="AC33" t="s">
        <v>52</v>
      </c>
      <c r="AD33" t="s">
        <v>68</v>
      </c>
      <c r="AE33" s="7">
        <v>470000</v>
      </c>
      <c r="AF33" s="7">
        <f t="shared" si="13"/>
        <v>446500</v>
      </c>
      <c r="AG33" s="7">
        <f t="shared" si="14"/>
        <v>427700</v>
      </c>
      <c r="AH33" s="7">
        <f t="shared" si="15"/>
        <v>418300</v>
      </c>
      <c r="AI33" s="7">
        <f t="shared" si="16"/>
        <v>406600</v>
      </c>
    </row>
    <row r="34" spans="1:35">
      <c r="A34" t="s">
        <v>56</v>
      </c>
      <c r="B34" t="s">
        <v>69</v>
      </c>
      <c r="C34" s="7">
        <f>D34+20000</f>
        <v>710000</v>
      </c>
      <c r="D34" s="7">
        <f>E34+20000</f>
        <v>690000</v>
      </c>
      <c r="E34" s="7">
        <f>F34+20000</f>
        <v>670000</v>
      </c>
      <c r="F34" s="7">
        <f>G34+20000</f>
        <v>650000</v>
      </c>
      <c r="G34" s="7">
        <f>H34+20000</f>
        <v>630000</v>
      </c>
      <c r="H34" s="7">
        <v>610000</v>
      </c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t="s">
        <v>56</v>
      </c>
      <c r="V34" t="s">
        <v>69</v>
      </c>
      <c r="W34" s="7">
        <v>518000</v>
      </c>
      <c r="X34" s="7">
        <v>497000</v>
      </c>
      <c r="Y34" s="7">
        <v>486900</v>
      </c>
      <c r="Z34" s="7">
        <v>477000</v>
      </c>
      <c r="AA34" s="7">
        <v>466100</v>
      </c>
      <c r="AC34" t="s">
        <v>56</v>
      </c>
      <c r="AD34" t="s">
        <v>69</v>
      </c>
      <c r="AE34" s="7">
        <v>620000</v>
      </c>
      <c r="AF34" s="7">
        <f t="shared" si="13"/>
        <v>589000</v>
      </c>
      <c r="AG34" s="7">
        <f t="shared" si="14"/>
        <v>564200</v>
      </c>
      <c r="AH34" s="7">
        <f t="shared" si="15"/>
        <v>551800</v>
      </c>
      <c r="AI34" s="7">
        <f t="shared" si="16"/>
        <v>536300</v>
      </c>
    </row>
    <row r="35" spans="1:35">
      <c r="A35" t="s">
        <v>53</v>
      </c>
      <c r="B35" t="s">
        <v>69</v>
      </c>
      <c r="C35" s="7">
        <f t="shared" ref="C35:G35" si="17">D35+20000</f>
        <v>710000</v>
      </c>
      <c r="D35" s="7">
        <f t="shared" si="17"/>
        <v>690000</v>
      </c>
      <c r="E35" s="7">
        <f t="shared" si="17"/>
        <v>670000</v>
      </c>
      <c r="F35" s="7">
        <f t="shared" si="17"/>
        <v>650000</v>
      </c>
      <c r="G35" s="7">
        <f t="shared" si="17"/>
        <v>630000</v>
      </c>
      <c r="H35" s="7">
        <v>610000</v>
      </c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t="s">
        <v>53</v>
      </c>
      <c r="V35" t="s">
        <v>69</v>
      </c>
      <c r="W35" s="7">
        <v>649000</v>
      </c>
      <c r="X35" s="7">
        <v>623000</v>
      </c>
      <c r="Y35" s="7">
        <v>610100</v>
      </c>
      <c r="Z35" s="7">
        <v>597000</v>
      </c>
      <c r="AA35" s="7">
        <v>584100</v>
      </c>
      <c r="AC35" t="s">
        <v>53</v>
      </c>
      <c r="AD35" t="s">
        <v>69</v>
      </c>
      <c r="AE35" s="7">
        <v>620000</v>
      </c>
      <c r="AF35" s="7">
        <f t="shared" si="13"/>
        <v>589000</v>
      </c>
      <c r="AG35" s="7">
        <f t="shared" si="14"/>
        <v>564200</v>
      </c>
      <c r="AH35" s="7">
        <f t="shared" si="15"/>
        <v>551800</v>
      </c>
      <c r="AI35" s="7">
        <f t="shared" si="16"/>
        <v>536300</v>
      </c>
    </row>
    <row r="36" spans="1:35">
      <c r="A36" t="s">
        <v>54</v>
      </c>
      <c r="B36" t="s">
        <v>69</v>
      </c>
      <c r="C36" s="7">
        <f t="shared" ref="C36:G36" si="18">D36+20000</f>
        <v>710000</v>
      </c>
      <c r="D36" s="7">
        <f t="shared" si="18"/>
        <v>690000</v>
      </c>
      <c r="E36" s="7">
        <f t="shared" si="18"/>
        <v>670000</v>
      </c>
      <c r="F36" s="7">
        <f t="shared" si="18"/>
        <v>650000</v>
      </c>
      <c r="G36" s="7">
        <f t="shared" si="18"/>
        <v>630000</v>
      </c>
      <c r="H36" s="7">
        <v>610000</v>
      </c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t="s">
        <v>54</v>
      </c>
      <c r="V36" t="s">
        <v>69</v>
      </c>
      <c r="W36" s="7">
        <v>649000</v>
      </c>
      <c r="X36" s="7">
        <v>623000</v>
      </c>
      <c r="Y36" s="7">
        <v>610100</v>
      </c>
      <c r="Z36" s="7">
        <v>597000</v>
      </c>
      <c r="AA36" s="7">
        <v>584100</v>
      </c>
      <c r="AC36" t="s">
        <v>54</v>
      </c>
      <c r="AD36" t="s">
        <v>69</v>
      </c>
      <c r="AE36" s="7">
        <v>620000</v>
      </c>
      <c r="AF36" s="7">
        <f t="shared" si="13"/>
        <v>589000</v>
      </c>
      <c r="AG36" s="7">
        <f t="shared" si="14"/>
        <v>564200</v>
      </c>
      <c r="AH36" s="7">
        <f t="shared" si="15"/>
        <v>551800</v>
      </c>
      <c r="AI36" s="7">
        <f t="shared" si="16"/>
        <v>536300</v>
      </c>
    </row>
    <row r="37" spans="1:35">
      <c r="A37" t="s">
        <v>148</v>
      </c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W37" s="7"/>
      <c r="X37" s="7"/>
      <c r="Y37" s="7"/>
      <c r="Z37" s="7"/>
      <c r="AA37" s="7"/>
      <c r="AE37" s="7"/>
      <c r="AF37" s="7"/>
      <c r="AG37" s="7"/>
      <c r="AH37" s="7"/>
      <c r="AI37" s="7"/>
    </row>
    <row r="38" spans="1:35">
      <c r="A38" t="s">
        <v>55</v>
      </c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t="s">
        <v>55</v>
      </c>
      <c r="V38" t="s">
        <v>69</v>
      </c>
      <c r="W38" s="7">
        <v>780000</v>
      </c>
      <c r="X38" s="7">
        <v>749000</v>
      </c>
      <c r="Y38" s="7">
        <v>733200</v>
      </c>
      <c r="Z38" s="7">
        <v>718000</v>
      </c>
      <c r="AA38" s="7">
        <v>702100</v>
      </c>
      <c r="AC38" t="s">
        <v>55</v>
      </c>
      <c r="AD38" t="s">
        <v>69</v>
      </c>
      <c r="AE38" s="7">
        <v>620000</v>
      </c>
      <c r="AF38" s="7">
        <f t="shared" si="13"/>
        <v>589000</v>
      </c>
      <c r="AG38" s="7">
        <f t="shared" si="14"/>
        <v>564200</v>
      </c>
      <c r="AH38" s="7">
        <f t="shared" si="15"/>
        <v>551800</v>
      </c>
      <c r="AI38" s="7">
        <f t="shared" si="16"/>
        <v>536300</v>
      </c>
    </row>
    <row r="39" spans="1:35">
      <c r="A39" t="s">
        <v>60</v>
      </c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t="s">
        <v>60</v>
      </c>
      <c r="V39" t="s">
        <v>69</v>
      </c>
      <c r="W39" s="7">
        <v>1</v>
      </c>
      <c r="X39" s="7">
        <v>1</v>
      </c>
      <c r="Y39" s="7">
        <v>1</v>
      </c>
      <c r="Z39" s="7">
        <v>1</v>
      </c>
      <c r="AA39" s="7">
        <v>1</v>
      </c>
      <c r="AC39" t="s">
        <v>60</v>
      </c>
      <c r="AD39" t="s">
        <v>69</v>
      </c>
      <c r="AE39" s="7">
        <v>620000</v>
      </c>
      <c r="AF39" s="7">
        <f t="shared" si="13"/>
        <v>589000</v>
      </c>
      <c r="AG39" s="7">
        <f t="shared" si="14"/>
        <v>564200</v>
      </c>
      <c r="AH39" s="7">
        <f t="shared" si="15"/>
        <v>551800</v>
      </c>
      <c r="AI39" s="7">
        <f t="shared" si="16"/>
        <v>536300</v>
      </c>
    </row>
    <row r="40" spans="1:35">
      <c r="A40" t="s">
        <v>57</v>
      </c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t="s">
        <v>57</v>
      </c>
      <c r="V40" t="s">
        <v>69</v>
      </c>
      <c r="W40" s="7">
        <v>780000</v>
      </c>
      <c r="X40" s="7">
        <v>749000</v>
      </c>
      <c r="Y40" s="7">
        <v>733200</v>
      </c>
      <c r="Z40" s="7">
        <v>718000</v>
      </c>
      <c r="AA40" s="7">
        <v>702100</v>
      </c>
      <c r="AC40" t="s">
        <v>57</v>
      </c>
      <c r="AD40" t="s">
        <v>69</v>
      </c>
      <c r="AE40" s="7">
        <v>620000</v>
      </c>
      <c r="AF40" s="7">
        <f t="shared" si="13"/>
        <v>589000</v>
      </c>
      <c r="AG40" s="7">
        <f t="shared" si="14"/>
        <v>564200</v>
      </c>
      <c r="AH40" s="7">
        <f t="shared" si="15"/>
        <v>551800</v>
      </c>
      <c r="AI40" s="7">
        <f t="shared" si="16"/>
        <v>536300</v>
      </c>
    </row>
    <row r="41" spans="1:35">
      <c r="A41" t="s">
        <v>62</v>
      </c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t="s">
        <v>62</v>
      </c>
      <c r="V41" t="s">
        <v>69</v>
      </c>
      <c r="W41" s="7">
        <v>780000</v>
      </c>
      <c r="X41" s="7">
        <v>749000</v>
      </c>
      <c r="Y41" s="7">
        <v>733200</v>
      </c>
      <c r="Z41" s="7">
        <v>718000</v>
      </c>
      <c r="AA41" s="7">
        <v>702100</v>
      </c>
      <c r="AC41" t="s">
        <v>62</v>
      </c>
    </row>
    <row r="42" spans="1:35">
      <c r="I42">
        <v>0</v>
      </c>
      <c r="J42">
        <v>2</v>
      </c>
      <c r="K42">
        <v>4</v>
      </c>
      <c r="L42">
        <v>6</v>
      </c>
      <c r="M42">
        <v>8</v>
      </c>
      <c r="N42">
        <v>10</v>
      </c>
    </row>
    <row r="43" spans="1:35">
      <c r="I43">
        <f>J43+2000</f>
        <v>135000</v>
      </c>
      <c r="J43">
        <f>K43+2000</f>
        <v>133000</v>
      </c>
      <c r="K43">
        <f>L43+2000</f>
        <v>131000</v>
      </c>
      <c r="L43">
        <f>M43+2000</f>
        <v>129000</v>
      </c>
      <c r="M43">
        <f>N43+2000</f>
        <v>127000</v>
      </c>
      <c r="N43">
        <v>125000</v>
      </c>
    </row>
    <row r="44" spans="1:35">
      <c r="I44" s="2">
        <v>230000</v>
      </c>
      <c r="J44">
        <v>225000</v>
      </c>
      <c r="K44">
        <v>220000</v>
      </c>
      <c r="L44">
        <v>215000</v>
      </c>
      <c r="M44">
        <v>210000</v>
      </c>
      <c r="N44">
        <v>205000</v>
      </c>
      <c r="P44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Розница 0%</vt:lpstr>
      <vt:lpstr>Скидка 25%</vt:lpstr>
      <vt:lpstr>КУРС</vt:lpstr>
      <vt:lpstr>ДЭС</vt:lpstr>
      <vt:lpstr>АВР</vt:lpstr>
      <vt:lpstr>ЕВРОКОЖУХ</vt:lpstr>
      <vt:lpstr>КАПОТ</vt:lpstr>
      <vt:lpstr>ПБК</vt:lpstr>
      <vt:lpstr>ПРИЦЕПЫ</vt:lpstr>
      <vt:lpstr>ЯМЗ и ММЗ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Sony</dc:creator>
  <cp:lastModifiedBy>Андрей</cp:lastModifiedBy>
  <dcterms:created xsi:type="dcterms:W3CDTF">2015-03-09T15:23:03Z</dcterms:created>
  <dcterms:modified xsi:type="dcterms:W3CDTF">2018-09-29T19:08:48Z</dcterms:modified>
</cp:coreProperties>
</file>